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bookViews>
  <sheets>
    <sheet name="Cash Analysis" sheetId="1" r:id="rId1"/>
    <sheet name="Expense Report" sheetId="2" r:id="rId2"/>
    <sheet name="Variance" sheetId="4" r:id="rId3"/>
    <sheet name="Graph" sheetId="5" r:id="rId4"/>
    <sheet name="Fund Balance" sheetId="3" r:id="rId5"/>
  </sheets>
  <definedNames>
    <definedName name="Cash_Analysis__S4">'Cash Analysis'!$U$4:$AN$4</definedName>
    <definedName name="_xlnm.Print_Area" localSheetId="0">'Cash Analysis'!$A$1:$AO$161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E14" s="1"/>
  <c r="D13"/>
  <c r="C13"/>
  <c r="C12"/>
  <c r="C11"/>
  <c r="E13" l="1"/>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D24" i="2"/>
  <c r="D7" i="3"/>
  <c r="E7" s="1"/>
  <c r="C31" i="2"/>
  <c r="D23"/>
  <c r="D31" s="1"/>
  <c r="C16"/>
  <c r="D11" i="3"/>
  <c r="E11" s="1"/>
  <c r="C15" i="2"/>
  <c r="C18"/>
  <c r="D18" s="1"/>
  <c r="D28" i="4" s="1"/>
  <c r="C14" i="2"/>
  <c r="D6" i="4"/>
  <c r="G6" s="1"/>
  <c r="C7" i="2"/>
  <c r="D7" s="1"/>
  <c r="D9" i="3"/>
  <c r="E9" s="1"/>
  <c r="C17" i="2"/>
  <c r="D17" s="1"/>
  <c r="D26" i="4" s="1"/>
  <c r="G26" s="1"/>
  <c r="C9" i="2"/>
  <c r="C19"/>
  <c r="D19" s="1"/>
  <c r="D30" i="4" s="1"/>
  <c r="G30" s="1"/>
  <c r="C8" i="2"/>
  <c r="D10" i="3"/>
  <c r="E10" s="1"/>
  <c r="C10" i="2"/>
  <c r="C15" i="3"/>
  <c r="E8"/>
  <c r="K22"/>
  <c r="B22"/>
  <c r="G32" i="4"/>
  <c r="I32"/>
  <c r="I16"/>
  <c r="G16"/>
  <c r="AP161" i="1"/>
  <c r="AP159"/>
  <c r="G22" i="3"/>
  <c r="G28" i="4" l="1"/>
  <c r="E28"/>
  <c r="F28" s="1"/>
  <c r="G14"/>
  <c r="E14"/>
  <c r="F14" s="1"/>
  <c r="I14"/>
  <c r="D8" i="2"/>
  <c r="D8" i="4" s="1"/>
  <c r="D15" i="2"/>
  <c r="D22" i="4" s="1"/>
  <c r="E22" s="1"/>
  <c r="F22" s="1"/>
  <c r="E18"/>
  <c r="F18" s="1"/>
  <c r="D10" i="2"/>
  <c r="D12" i="4" s="1"/>
  <c r="D16" i="2"/>
  <c r="D24" i="4" s="1"/>
  <c r="C21" i="2"/>
  <c r="C32" s="1"/>
  <c r="D32" s="1"/>
  <c r="I18" i="4"/>
  <c r="D9" i="2"/>
  <c r="D10" i="4" s="1"/>
  <c r="D14" i="2"/>
  <c r="D20" i="4" s="1"/>
  <c r="I30"/>
  <c r="I26"/>
  <c r="I6"/>
  <c r="E30"/>
  <c r="F30" s="1"/>
  <c r="E26"/>
  <c r="F26" s="1"/>
  <c r="E6"/>
  <c r="F6" s="1"/>
  <c r="I28"/>
  <c r="D4"/>
  <c r="E4" s="1"/>
  <c r="F4" s="1"/>
  <c r="G22" l="1"/>
  <c r="I20"/>
  <c r="G20"/>
  <c r="I12"/>
  <c r="E12"/>
  <c r="F12" s="1"/>
  <c r="I22"/>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comments4.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sharedStrings.xml><?xml version="1.0" encoding="utf-8"?>
<sst xmlns="http://schemas.openxmlformats.org/spreadsheetml/2006/main" count="285" uniqueCount="226">
  <si>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</si>
  <si>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</si>
  <si>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</si>
  <si>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</si>
  <si>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</si>
  <si>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</si>
  <si>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</si>
  <si>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</si>
  <si>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</si>
  <si>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</si>
  <si>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</si>
  <si>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</si>
  <si>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</si>
  <si>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</si>
  <si>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</si>
  <si>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</si>
  <si>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</si>
  <si>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</si>
  <si>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</si>
  <si>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</si>
  <si>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</si>
  <si>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</si>
  <si>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</si>
  <si>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</si>
  <si>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</si>
  <si>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</si>
  <si>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</si>
  <si>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</si>
  <si>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</si>
  <si>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</si>
  <si>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</si>
  <si>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</si>
  <si>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</si>
  <si>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</si>
  <si>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</si>
  <si>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</si>
  <si>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</si>
  <si>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</si>
  <si>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</si>
  <si>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</si>
  <si>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</si>
  <si>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</si>
  <si>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</si>
  <si>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</si>
  <si>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</si>
  <si>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</si>
  <si>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</si>
  <si>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</si>
  <si>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</si>
  <si>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</si>
  <si>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</si>
  <si>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</si>
  <si>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</si>
  <si>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</si>
  <si>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</si>
  <si>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</si>
  <si>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</si>
  <si>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</si>
  <si>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</si>
  <si>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</si>
  <si>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</si>
  <si>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</si>
  <si>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</si>
  <si>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</si>
  <si>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</si>
  <si>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</si>
  <si>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</si>
  <si>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</si>
  <si>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</si>
  <si>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</si>
  <si>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</si>
  <si>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</si>
  <si>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</si>
  <si>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</si>
  <si>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</si>
  <si>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</si>
  <si>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</si>
  <si>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</si>
  <si>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</si>
  <si>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</si>
  <si>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</si>
  <si>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</si>
  <si>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</si>
  <si>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</si>
  <si>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</si>
  <si>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</si>
  <si>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</si>
  <si>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</si>
  <si>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</si>
  <si>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</si>
  <si>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</si>
  <si>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</si>
  <si>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</si>
  <si>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</si>
  <si>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</si>
  <si>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</si>
  <si>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</si>
  <si>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</si>
  <si>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</si>
  <si>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</si>
  <si>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</si>
  <si>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</si>
  <si>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</si>
  <si>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</si>
  <si>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</si>
  <si>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</si>
  <si>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</si>
  <si>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</si>
  <si>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</si>
  <si>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</si>
  <si>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</si>
  <si>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</si>
  <si>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</si>
  <si>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</si>
  <si>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</si>
  <si>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</si>
  <si>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</si>
  <si>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</si>
  <si>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</si>
  <si>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</si>
  <si>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</si>
  <si>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</si>
  <si>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</si>
  <si>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</si>
  <si>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</si>
  <si>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</si>
  <si>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</si>
  <si>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</si>
  <si>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</si>
  <si>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</si>
  <si>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</si>
  <si>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</si>
  <si>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</si>
  <si>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</si>
  <si>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</si>
  <si>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</si>
  <si>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</si>
  <si>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</si>
  <si>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</si>
  <si>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</si>
  <si>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</si>
  <si>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</si>
  <si>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</si>
  <si>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</si>
  <si>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</si>
  <si>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</si>
  <si>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</si>
  <si>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</si>
  <si>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</si>
  <si>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</si>
  <si>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</si>
  <si>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</si>
  <si>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</si>
  <si>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</si>
  <si>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</si>
  <si>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</si>
  <si>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6/2/13</t>
  </si>
  <si>
    <t>1/2/13</t>
  </si>
  <si>
    <t>Being cost of txt for volunteer cook for menu planning.</t>
  </si>
  <si>
    <t>Being cost of txt to the bank on 30/1/13</t>
  </si>
  <si>
    <t>cost of two (2) wooden covers for cooking pot.</t>
  </si>
  <si>
    <t>Being cost of 10 aprons and cap sown for cooks.</t>
  </si>
  <si>
    <t>Being  cost of phototocopies made for petty cash vouchers</t>
  </si>
  <si>
    <t>Being cost of txt for cooks for menu planning.</t>
  </si>
  <si>
    <t>2/2/13</t>
  </si>
  <si>
    <t>Cost of txt for charcoal and firewood to the kitchen.</t>
  </si>
  <si>
    <t>Being cost of refreshment for the C.P.C. for January rewiew meeting.</t>
  </si>
  <si>
    <t xml:space="preserve">Cost of 8 pairs of plate for volunteer teachers and C.D.W.S. </t>
  </si>
  <si>
    <t>3/2/13</t>
  </si>
  <si>
    <t>Being cost of printing and photocopies of introduction letter to the bank.</t>
  </si>
  <si>
    <t>Cost of photocopies of marketlist, items purchased list and hospital forms.</t>
  </si>
  <si>
    <t>4/2/13</t>
  </si>
  <si>
    <t>Being cost of txt to country office for curricular, bibles and laminated pictures of project children.</t>
  </si>
  <si>
    <t>Cost of txt to country office for curricular, bibles and laminated pictures of project children.</t>
  </si>
  <si>
    <t>Being transfer from compassion office.</t>
  </si>
  <si>
    <t>Being cost of photocopies made for honour certificates.</t>
  </si>
  <si>
    <t>7/2/13</t>
  </si>
  <si>
    <t>Being cost of refreshment for 4 C.P.C. members for meeting held with caregivers.</t>
  </si>
  <si>
    <t>8/2/13</t>
  </si>
  <si>
    <t>Being payment for Saturday feeding.</t>
  </si>
  <si>
    <t>Being reimbursement to petty cashier.</t>
  </si>
  <si>
    <t>Cost of txt to bank to withdraw money.</t>
  </si>
  <si>
    <t>9/2/13</t>
  </si>
  <si>
    <t>Being cost of cups and spoons bought volunteer teachers and C.D.W.S.</t>
  </si>
  <si>
    <t>Being cost of drugs, x rays, medical bills and txt to the hospital with Matilda Mamle on 5/2/13.</t>
  </si>
  <si>
    <t>11/2/13</t>
  </si>
  <si>
    <t>Cost of printing and photocopies of a budget for Febuary.</t>
  </si>
  <si>
    <t>12/2/13</t>
  </si>
  <si>
    <t>Being cost of photocopies made for payment vouchers (10 copies)</t>
  </si>
  <si>
    <t>13/2/13</t>
  </si>
  <si>
    <t>Reimbursement to petty cashier.</t>
  </si>
  <si>
    <t>Being cost of txt to country office and different stores in Accra for an invoice for a laptop.</t>
  </si>
  <si>
    <t>Being cost of txt to Accra to buy a laptop computer.</t>
  </si>
  <si>
    <t>14/2/13</t>
  </si>
  <si>
    <t>Being cost of bag bought for the laptop.</t>
  </si>
  <si>
    <t>15/2/13</t>
  </si>
  <si>
    <t>Being payment for the purchase of HP Laptop computer (HP PROBOOK 4530)</t>
  </si>
  <si>
    <t>Being payment for the purchase of digital camera (Samsung SH100)</t>
  </si>
  <si>
    <t>Being payment for internet moderm (expresso)</t>
  </si>
  <si>
    <t>Being payment for expresso credit</t>
  </si>
  <si>
    <t>Being payment for Anti-Virus (Kaspersky Av) 2013 1PC.</t>
  </si>
  <si>
    <t>Being txt to Accra to change a digital camera bought for the centre.</t>
  </si>
  <si>
    <t>Being cost of feeding for a cluster meeting held at Sra Presby chapel, Somanya.</t>
  </si>
  <si>
    <t>Being cost of txt to bank to withdraw cash.</t>
  </si>
  <si>
    <t>16/2/13</t>
  </si>
  <si>
    <t>Being cost of chalk bought for learning on Saturday.</t>
  </si>
  <si>
    <t>18/2/13</t>
  </si>
  <si>
    <t>Being cost of txt to technical training at shai hills resort hotel.</t>
  </si>
  <si>
    <t>23/2/13</t>
  </si>
  <si>
    <t>Being cost of opening a current account at lower Manya Krobo Rural Bank.</t>
  </si>
  <si>
    <t>27/2/13</t>
  </si>
  <si>
    <t>Being cost of credit bought for project coordinator.</t>
  </si>
  <si>
    <t>28/2/13</t>
  </si>
  <si>
    <t>Being payment of school enrollment of 2 children Isabella Ayertey and Desmond Atidokpo.</t>
  </si>
  <si>
    <t>Being payment for anti virus arrears.</t>
  </si>
  <si>
    <t>Payment of txt to cluster meeting at Sra.</t>
  </si>
  <si>
    <t>Payment for school uniform for Isabella Ayertey.</t>
  </si>
  <si>
    <t>Payment for medical bill for Osanyogmor Ophilia (561-139)</t>
  </si>
  <si>
    <t>Payment of C.D.W.S. salaries dated 15/2/2013</t>
  </si>
  <si>
    <t>C.O.T. Charges.</t>
  </si>
  <si>
    <t>more activities where undertaken this month.</t>
  </si>
  <si>
    <t>expenses were less</t>
  </si>
  <si>
    <t>additional Volunteer cooks were  involved.</t>
  </si>
  <si>
    <t>Cost of movement was high</t>
  </si>
  <si>
    <t>Admistration expenses were high this month</t>
  </si>
  <si>
    <t>expenses of cooking utensils was high</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</si>
</sst>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27"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29"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60</c:v>
                </c:pt>
                <c:pt idx="1">
                  <c:v>62</c:v>
                </c:pt>
                <c:pt idx="2">
                  <c:v>1665</c:v>
                </c:pt>
                <c:pt idx="3">
                  <c:v>0</c:v>
                </c:pt>
                <c:pt idx="4">
                  <c:v>64</c:v>
                </c:pt>
                <c:pt idx="5">
                  <c:v>0</c:v>
                </c:pt>
                <c:pt idx="6">
                  <c:v>1354</c:v>
                </c:pt>
                <c:pt idx="7">
                  <c:v>0</c:v>
                </c:pt>
                <c:pt idx="8">
                  <c:v>0</c:v>
                </c:pt>
                <c:pt idx="9">
                  <c:v>0</c:v>
                </c:pt>
                <c:pt idx="10">
                  <c:v>0</c:v>
                </c:pt>
                <c:pt idx="11">
                  <c:v>1249</c:v>
                </c:pt>
                <c:pt idx="12">
                  <c:v>104</c:v>
                </c:pt>
                <c:pt idx="13">
                  <c:v>161</c:v>
                </c:pt>
                <c:pt idx="14">
                  <c:v>0</c:v>
                </c:pt>
              </c:numCache>
            </c:numRef>
          </c:val>
        </c:ser>
        <c:shape val="box"/>
        <c:axId val="80303232"/>
        <c:axId val="82563456"/>
        <c:axId val="0"/>
      </c:bar3DChart>
      <c:catAx>
        <c:axId val="80303232"/>
        <c:scaling>
          <c:orientation val="minMax"/>
        </c:scaling>
        <c:axPos val="b"/>
        <c:tickLblPos val="nextTo"/>
        <c:crossAx val="82563456"/>
        <c:crosses val="autoZero"/>
        <c:auto val="1"/>
        <c:lblAlgn val="ctr"/>
        <c:lblOffset val="100"/>
      </c:catAx>
      <c:valAx>
        <c:axId val="82563456"/>
        <c:scaling>
          <c:orientation val="minMax"/>
        </c:scaling>
        <c:axPos val="l"/>
        <c:majorGridlines/>
        <c:numFmt formatCode="_-* #,##0.00_-;\-* #,##0.00_-;_-* &quot;-&quot;??_-;_-@_-" sourceLinked="1"/>
        <c:tickLblPos val="nextTo"/>
        <c:crossAx val="80303232"/>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44" l="0.70000000000000062" r="0.70000000000000062" t="0.75000000000000244"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73"/>
          <c:y val="3.1664936722676285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90</c:v>
                </c:pt>
                <c:pt idx="1">
                  <c:v>62</c:v>
                </c:pt>
                <c:pt idx="2">
                  <c:v>1937</c:v>
                </c:pt>
                <c:pt idx="3">
                  <c:v>150</c:v>
                </c:pt>
                <c:pt idx="4">
                  <c:v>234</c:v>
                </c:pt>
                <c:pt idx="5">
                  <c:v>75</c:v>
                </c:pt>
                <c:pt idx="6">
                  <c:v>4523</c:v>
                </c:pt>
                <c:pt idx="7">
                  <c:v>0</c:v>
                </c:pt>
                <c:pt idx="8">
                  <c:v>30</c:v>
                </c:pt>
                <c:pt idx="9">
                  <c:v>20</c:v>
                </c:pt>
                <c:pt idx="10">
                  <c:v>90</c:v>
                </c:pt>
                <c:pt idx="11">
                  <c:v>3625</c:v>
                </c:pt>
                <c:pt idx="12">
                  <c:v>534</c:v>
                </c:pt>
                <c:pt idx="13">
                  <c:v>195</c:v>
                </c:pt>
                <c:pt idx="14">
                  <c:v>0</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0</c:v>
                </c:pt>
                <c:pt idx="1">
                  <c:v>0</c:v>
                </c:pt>
                <c:pt idx="2">
                  <c:v>0</c:v>
                </c:pt>
                <c:pt idx="3">
                  <c:v>0</c:v>
                </c:pt>
                <c:pt idx="4">
                  <c:v>0</c:v>
                </c:pt>
                <c:pt idx="5">
                  <c:v>0</c:v>
                </c:pt>
                <c:pt idx="6">
                  <c:v>2016</c:v>
                </c:pt>
                <c:pt idx="7">
                  <c:v>0</c:v>
                </c:pt>
                <c:pt idx="8">
                  <c:v>0</c:v>
                </c:pt>
                <c:pt idx="9">
                  <c:v>20</c:v>
                </c:pt>
                <c:pt idx="10">
                  <c:v>480</c:v>
                </c:pt>
                <c:pt idx="11">
                  <c:v>1477</c:v>
                </c:pt>
                <c:pt idx="12">
                  <c:v>130</c:v>
                </c:pt>
                <c:pt idx="13">
                  <c:v>35.5</c:v>
                </c:pt>
              </c:numCache>
            </c:numRef>
          </c:val>
        </c:ser>
        <c:dLbls>
          <c:showVal val="1"/>
        </c:dLbls>
        <c:shape val="box"/>
        <c:axId val="69640192"/>
        <c:axId val="69641728"/>
        <c:axId val="0"/>
      </c:bar3DChart>
      <c:catAx>
        <c:axId val="69640192"/>
        <c:scaling>
          <c:orientation val="minMax"/>
        </c:scaling>
        <c:axPos val="b"/>
        <c:tickLblPos val="nextTo"/>
        <c:crossAx val="69641728"/>
        <c:crosses val="autoZero"/>
        <c:auto val="1"/>
        <c:lblAlgn val="ctr"/>
        <c:lblOffset val="100"/>
      </c:catAx>
      <c:valAx>
        <c:axId val="69641728"/>
        <c:scaling>
          <c:orientation val="minMax"/>
        </c:scaling>
        <c:axPos val="l"/>
        <c:majorGridlines/>
        <c:numFmt formatCode="#,##0.00" sourceLinked="1"/>
        <c:tickLblPos val="nextTo"/>
        <c:crossAx val="69640192"/>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44" l="0.70000000000000062" r="0.70000000000000062" t="0.75000000000000244"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tabSelected="1" zoomScale="115" zoomScaleNormal="115" workbookViewId="0">
      <pane ySplit="4" topLeftCell="A5" activePane="bottomLeft" state="frozen"/>
      <selection pane="bottomLeft" activeCell="D6" sqref="D6"/>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87" t="s">
        <v>155</v>
      </c>
      <c r="C1" s="287"/>
      <c r="D1" s="287"/>
      <c r="E1" s="287"/>
      <c r="F1" s="287"/>
      <c r="G1" s="287"/>
      <c r="H1" s="287"/>
      <c r="I1" s="28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91">
        <v>41333</v>
      </c>
      <c r="D2" s="292"/>
      <c r="E2" s="292"/>
      <c r="F2" s="151"/>
      <c r="G2" s="148"/>
      <c r="H2" s="148"/>
      <c r="I2" s="148"/>
      <c r="J2" s="148"/>
      <c r="K2" s="148"/>
      <c r="L2" s="288" t="s">
        <v>118</v>
      </c>
      <c r="M2" s="288"/>
      <c r="N2" s="288"/>
      <c r="O2" s="288"/>
      <c r="P2" s="288"/>
      <c r="Q2" s="288"/>
      <c r="R2" s="288"/>
      <c r="S2" s="288"/>
      <c r="T2" s="288"/>
      <c r="U2" s="288" t="s">
        <v>118</v>
      </c>
      <c r="V2" s="288"/>
      <c r="W2" s="288"/>
      <c r="X2" s="288"/>
      <c r="Y2" s="288"/>
      <c r="Z2" s="288"/>
      <c r="AA2" s="288"/>
      <c r="AB2" s="288"/>
      <c r="AC2" s="288"/>
      <c r="AD2" s="288"/>
      <c r="AE2" s="288"/>
      <c r="AF2" s="288"/>
      <c r="AG2" s="288"/>
      <c r="AH2" s="288"/>
      <c r="AI2" s="288"/>
      <c r="AJ2" s="288"/>
      <c r="AK2" s="288"/>
      <c r="AL2" s="288"/>
      <c r="AM2" s="288"/>
      <c r="AN2" s="128"/>
    </row>
    <row r="3" spans="1:40" s="4" customFormat="1" ht="15.75" customHeight="1" thickBot="1">
      <c r="A3" s="84"/>
      <c r="B3" s="85"/>
      <c r="C3" s="90" t="s">
        <v>111</v>
      </c>
      <c r="D3" s="289"/>
      <c r="E3" s="290"/>
      <c r="F3" s="272" t="s">
        <v>8</v>
      </c>
      <c r="G3" s="273"/>
      <c r="H3" s="273"/>
      <c r="I3" s="272" t="s">
        <v>9</v>
      </c>
      <c r="J3" s="273"/>
      <c r="K3" s="273"/>
      <c r="L3" s="278" t="s">
        <v>107</v>
      </c>
      <c r="M3" s="279"/>
      <c r="N3" s="279"/>
      <c r="O3" s="279"/>
      <c r="P3" s="279"/>
      <c r="Q3" s="279"/>
      <c r="R3" s="279"/>
      <c r="S3" s="279"/>
      <c r="T3" s="280"/>
      <c r="U3" s="281" t="s">
        <v>12</v>
      </c>
      <c r="V3" s="282"/>
      <c r="W3" s="282"/>
      <c r="X3" s="282"/>
      <c r="Y3" s="282"/>
      <c r="Z3" s="282"/>
      <c r="AA3" s="282"/>
      <c r="AB3" s="282"/>
      <c r="AC3" s="282"/>
      <c r="AD3" s="282"/>
      <c r="AE3" s="282"/>
      <c r="AF3" s="282"/>
      <c r="AG3" s="282"/>
      <c r="AH3" s="282"/>
      <c r="AI3" s="282"/>
      <c r="AJ3" s="282"/>
      <c r="AK3" s="282"/>
      <c r="AL3" s="282"/>
      <c r="AM3" s="282"/>
      <c r="AN3" s="283"/>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74" t="s">
        <v>10</v>
      </c>
      <c r="G5" s="275"/>
      <c r="H5" s="142">
        <v>673</v>
      </c>
      <c r="I5" s="276" t="s">
        <v>11</v>
      </c>
      <c r="J5" s="277"/>
      <c r="K5" s="143">
        <v>211</v>
      </c>
      <c r="L5" s="269" t="s">
        <v>108</v>
      </c>
      <c r="M5" s="270"/>
      <c r="N5" s="270"/>
      <c r="O5" s="270"/>
      <c r="P5" s="270"/>
      <c r="Q5" s="270"/>
      <c r="R5" s="270"/>
      <c r="S5" s="270"/>
      <c r="T5" s="271"/>
      <c r="U5" s="269" t="s">
        <v>110</v>
      </c>
      <c r="V5" s="270"/>
      <c r="W5" s="270"/>
      <c r="X5" s="270"/>
      <c r="Y5" s="270"/>
      <c r="Z5" s="270"/>
      <c r="AA5" s="270"/>
      <c r="AB5" s="270"/>
      <c r="AC5" s="270"/>
      <c r="AD5" s="270"/>
      <c r="AE5" s="270"/>
      <c r="AF5" s="270"/>
      <c r="AG5" s="270"/>
      <c r="AH5" s="270"/>
      <c r="AI5" s="270"/>
      <c r="AJ5" s="270"/>
      <c r="AK5" s="270"/>
      <c r="AL5" s="270"/>
      <c r="AM5" s="270"/>
      <c r="AN5" s="271"/>
    </row>
    <row r="6" spans="1:40" ht="45">
      <c r="A6" s="74" t="s">
        <v>157</v>
      </c>
      <c r="B6" s="23" t="s">
        <v>158</v>
      </c>
      <c r="C6" s="129"/>
      <c r="D6" s="131"/>
      <c r="E6" s="130"/>
      <c r="F6" s="31"/>
      <c r="G6" s="32"/>
      <c r="H6" s="67">
        <f>H5+F6-G6</f>
        <v>673</v>
      </c>
      <c r="I6" s="68"/>
      <c r="J6" s="69">
        <v>2</v>
      </c>
      <c r="K6" s="70">
        <f>K5+I6-J6</f>
        <v>209</v>
      </c>
      <c r="L6" s="119"/>
      <c r="M6" s="120"/>
      <c r="N6" s="120"/>
      <c r="O6" s="120"/>
      <c r="P6" s="120"/>
      <c r="Q6" s="120"/>
      <c r="R6" s="120"/>
      <c r="S6" s="120"/>
      <c r="T6" s="121"/>
      <c r="U6" s="77"/>
      <c r="V6" s="78"/>
      <c r="W6" s="78"/>
      <c r="X6" s="78"/>
      <c r="Y6" s="78"/>
      <c r="Z6" s="78"/>
      <c r="AA6" s="78"/>
      <c r="AB6" s="78"/>
      <c r="AC6" s="78"/>
      <c r="AD6" s="78"/>
      <c r="AE6" s="78"/>
      <c r="AF6" s="78"/>
      <c r="AG6" s="78"/>
      <c r="AH6" s="78">
        <v>2</v>
      </c>
      <c r="AI6" s="78"/>
      <c r="AJ6" s="78"/>
      <c r="AK6" s="78"/>
      <c r="AL6" s="78"/>
      <c r="AM6" s="78"/>
      <c r="AN6" s="79"/>
    </row>
    <row r="7" spans="1:40" ht="33.75">
      <c r="A7" s="74" t="s">
        <v>157</v>
      </c>
      <c r="B7" s="23" t="s">
        <v>159</v>
      </c>
      <c r="C7" s="129"/>
      <c r="D7" s="131"/>
      <c r="E7" s="130"/>
      <c r="F7" s="31"/>
      <c r="G7" s="32"/>
      <c r="H7" s="67">
        <f>H6+F7-G7</f>
        <v>673</v>
      </c>
      <c r="I7" s="43"/>
      <c r="J7" s="44">
        <v>2</v>
      </c>
      <c r="K7" s="71">
        <f>K6+I7-J7</f>
        <v>207</v>
      </c>
      <c r="L7" s="122"/>
      <c r="M7" s="123"/>
      <c r="N7" s="123"/>
      <c r="O7" s="123"/>
      <c r="P7" s="123"/>
      <c r="Q7" s="123"/>
      <c r="R7" s="123"/>
      <c r="S7" s="123"/>
      <c r="T7" s="124"/>
      <c r="U7" s="80"/>
      <c r="V7" s="58"/>
      <c r="W7" s="58"/>
      <c r="X7" s="58"/>
      <c r="Y7" s="58"/>
      <c r="Z7" s="58"/>
      <c r="AA7" s="58"/>
      <c r="AB7" s="58"/>
      <c r="AC7" s="58"/>
      <c r="AD7" s="58"/>
      <c r="AE7" s="58"/>
      <c r="AF7" s="58"/>
      <c r="AG7" s="58"/>
      <c r="AH7" s="58">
        <v>2</v>
      </c>
      <c r="AI7" s="58"/>
      <c r="AJ7" s="58"/>
      <c r="AK7" s="58"/>
      <c r="AL7" s="58"/>
      <c r="AM7" s="58"/>
      <c r="AN7" s="59"/>
    </row>
    <row r="8" spans="1:40" ht="33.75">
      <c r="A8" s="74" t="s">
        <v>157</v>
      </c>
      <c r="B8" s="23" t="s">
        <v>160</v>
      </c>
      <c r="C8" s="129"/>
      <c r="D8" s="131"/>
      <c r="E8" s="130"/>
      <c r="F8" s="31"/>
      <c r="G8" s="32"/>
      <c r="H8" s="67">
        <f>H7+F8-G8</f>
        <v>673</v>
      </c>
      <c r="I8" s="43"/>
      <c r="J8" s="44">
        <v>20</v>
      </c>
      <c r="K8" s="71">
        <f>K7+I8-J8</f>
        <v>187</v>
      </c>
      <c r="L8" s="122"/>
      <c r="M8" s="123"/>
      <c r="N8" s="123"/>
      <c r="O8" s="123"/>
      <c r="P8" s="123"/>
      <c r="Q8" s="123"/>
      <c r="R8" s="123"/>
      <c r="S8" s="123"/>
      <c r="T8" s="124"/>
      <c r="U8" s="80"/>
      <c r="V8" s="58"/>
      <c r="W8" s="58"/>
      <c r="X8" s="58"/>
      <c r="Y8" s="58"/>
      <c r="Z8" s="58"/>
      <c r="AA8" s="58">
        <v>20</v>
      </c>
      <c r="AB8" s="58"/>
      <c r="AC8" s="58"/>
      <c r="AD8" s="58"/>
      <c r="AE8" s="58"/>
      <c r="AF8" s="58"/>
      <c r="AG8" s="58"/>
      <c r="AH8" s="58"/>
      <c r="AI8" s="58"/>
      <c r="AJ8" s="58"/>
      <c r="AK8" s="58"/>
      <c r="AL8" s="58"/>
      <c r="AM8" s="58"/>
      <c r="AN8" s="59"/>
    </row>
    <row r="9" spans="1:40" ht="33.75">
      <c r="A9" s="74" t="s">
        <v>157</v>
      </c>
      <c r="B9" s="23" t="s">
        <v>161</v>
      </c>
      <c r="C9" s="129"/>
      <c r="D9" s="131"/>
      <c r="E9" s="130"/>
      <c r="F9" s="31"/>
      <c r="G9" s="32"/>
      <c r="H9" s="67">
        <f>H8+F9-G9</f>
        <v>673</v>
      </c>
      <c r="I9" s="43"/>
      <c r="J9" s="44">
        <v>20</v>
      </c>
      <c r="K9" s="71">
        <f>K8+I9-J9</f>
        <v>167</v>
      </c>
      <c r="L9" s="122"/>
      <c r="M9" s="123"/>
      <c r="N9" s="123"/>
      <c r="O9" s="123"/>
      <c r="P9" s="123"/>
      <c r="Q9" s="123"/>
      <c r="R9" s="123"/>
      <c r="S9" s="123"/>
      <c r="T9" s="124"/>
      <c r="U9" s="80"/>
      <c r="V9" s="58"/>
      <c r="W9" s="58"/>
      <c r="X9" s="58"/>
      <c r="Y9" s="58"/>
      <c r="Z9" s="58"/>
      <c r="AA9" s="58">
        <v>20</v>
      </c>
      <c r="AB9" s="58"/>
      <c r="AC9" s="58"/>
      <c r="AD9" s="58"/>
      <c r="AE9" s="58"/>
      <c r="AF9" s="58"/>
      <c r="AG9" s="58"/>
      <c r="AH9" s="58"/>
      <c r="AI9" s="58"/>
      <c r="AJ9" s="58"/>
      <c r="AK9" s="58"/>
      <c r="AL9" s="58"/>
      <c r="AM9" s="58"/>
      <c r="AN9" s="59"/>
    </row>
    <row r="10" spans="1:40" ht="45">
      <c r="A10" s="74" t="s">
        <v>157</v>
      </c>
      <c r="B10" s="23" t="s">
        <v>162</v>
      </c>
      <c r="C10" s="129"/>
      <c r="D10" s="131"/>
      <c r="E10" s="130"/>
      <c r="F10" s="31"/>
      <c r="G10" s="32"/>
      <c r="H10" s="67">
        <f t="shared" ref="H10:H71" si="0">H9+F10-G10</f>
        <v>673</v>
      </c>
      <c r="I10" s="43"/>
      <c r="J10" s="44">
        <v>2</v>
      </c>
      <c r="K10" s="71">
        <f t="shared" ref="K10:K71" si="1">K9+I10-J10</f>
        <v>165</v>
      </c>
      <c r="L10" s="122"/>
      <c r="M10" s="123"/>
      <c r="N10" s="123"/>
      <c r="O10" s="123"/>
      <c r="P10" s="123"/>
      <c r="Q10" s="123"/>
      <c r="R10" s="123"/>
      <c r="S10" s="123"/>
      <c r="T10" s="124"/>
      <c r="U10" s="80"/>
      <c r="V10" s="58"/>
      <c r="W10" s="58"/>
      <c r="X10" s="58"/>
      <c r="Y10" s="58"/>
      <c r="Z10" s="58"/>
      <c r="AA10" s="58"/>
      <c r="AB10" s="58"/>
      <c r="AC10" s="58"/>
      <c r="AD10" s="58"/>
      <c r="AE10" s="58"/>
      <c r="AF10" s="58"/>
      <c r="AG10" s="58">
        <v>2</v>
      </c>
      <c r="AH10" s="58"/>
      <c r="AI10" s="58"/>
      <c r="AJ10" s="58"/>
      <c r="AK10" s="58"/>
      <c r="AL10" s="58"/>
      <c r="AM10" s="58"/>
      <c r="AN10" s="59"/>
    </row>
    <row r="11" spans="1:40" ht="33.75">
      <c r="A11" s="74" t="s">
        <v>157</v>
      </c>
      <c r="B11" s="23" t="s">
        <v>163</v>
      </c>
      <c r="C11" s="129"/>
      <c r="D11" s="131"/>
      <c r="E11" s="130"/>
      <c r="F11" s="31"/>
      <c r="G11" s="32"/>
      <c r="H11" s="67">
        <f t="shared" si="0"/>
        <v>673</v>
      </c>
      <c r="I11" s="43"/>
      <c r="J11" s="44">
        <v>6</v>
      </c>
      <c r="K11" s="71">
        <f t="shared" si="1"/>
        <v>159</v>
      </c>
      <c r="L11" s="122"/>
      <c r="M11" s="123"/>
      <c r="N11" s="123"/>
      <c r="O11" s="123"/>
      <c r="P11" s="123"/>
      <c r="Q11" s="123"/>
      <c r="R11" s="123"/>
      <c r="S11" s="123"/>
      <c r="T11" s="124"/>
      <c r="U11" s="80"/>
      <c r="V11" s="58"/>
      <c r="W11" s="58"/>
      <c r="X11" s="58"/>
      <c r="Y11" s="58"/>
      <c r="Z11" s="58"/>
      <c r="AA11" s="58"/>
      <c r="AB11" s="58"/>
      <c r="AC11" s="58"/>
      <c r="AD11" s="58"/>
      <c r="AE11" s="58"/>
      <c r="AF11" s="58"/>
      <c r="AG11" s="58"/>
      <c r="AH11" s="58">
        <v>6</v>
      </c>
      <c r="AI11" s="58"/>
      <c r="AJ11" s="58"/>
      <c r="AK11" s="58"/>
      <c r="AL11" s="58"/>
      <c r="AM11" s="58"/>
      <c r="AN11" s="59"/>
    </row>
    <row r="12" spans="1:40" ht="45">
      <c r="A12" s="74" t="s">
        <v>164</v>
      </c>
      <c r="B12" s="23" t="s">
        <v>165</v>
      </c>
      <c r="C12" s="129"/>
      <c r="D12" s="131"/>
      <c r="E12" s="130"/>
      <c r="F12" s="31"/>
      <c r="G12" s="32"/>
      <c r="H12" s="67">
        <f t="shared" si="0"/>
        <v>673</v>
      </c>
      <c r="I12" s="43"/>
      <c r="J12" s="44">
        <v>2</v>
      </c>
      <c r="K12" s="71">
        <f t="shared" si="1"/>
        <v>157</v>
      </c>
      <c r="L12" s="122"/>
      <c r="M12" s="123"/>
      <c r="N12" s="123"/>
      <c r="O12" s="123"/>
      <c r="P12" s="123"/>
      <c r="Q12" s="123"/>
      <c r="R12" s="123"/>
      <c r="S12" s="123"/>
      <c r="T12" s="124"/>
      <c r="U12" s="80"/>
      <c r="V12" s="58"/>
      <c r="W12" s="58"/>
      <c r="X12" s="58"/>
      <c r="Y12" s="58"/>
      <c r="Z12" s="58"/>
      <c r="AA12" s="58"/>
      <c r="AB12" s="58"/>
      <c r="AC12" s="58"/>
      <c r="AD12" s="58"/>
      <c r="AE12" s="58"/>
      <c r="AF12" s="58"/>
      <c r="AG12" s="58"/>
      <c r="AH12" s="58">
        <v>2</v>
      </c>
      <c r="AI12" s="58"/>
      <c r="AJ12" s="58"/>
      <c r="AK12" s="58"/>
      <c r="AL12" s="58"/>
      <c r="AM12" s="58"/>
      <c r="AN12" s="59"/>
    </row>
    <row r="13" spans="1:40" ht="56.25">
      <c r="A13" s="74" t="s">
        <v>164</v>
      </c>
      <c r="B13" s="23" t="s">
        <v>166</v>
      </c>
      <c r="C13" s="129"/>
      <c r="D13" s="131"/>
      <c r="E13" s="130"/>
      <c r="F13" s="31"/>
      <c r="G13" s="32"/>
      <c r="H13" s="67">
        <f t="shared" si="0"/>
        <v>673</v>
      </c>
      <c r="I13" s="43"/>
      <c r="J13" s="44">
        <v>38</v>
      </c>
      <c r="K13" s="71">
        <f t="shared" si="1"/>
        <v>119</v>
      </c>
      <c r="L13" s="122"/>
      <c r="M13" s="123"/>
      <c r="N13" s="123"/>
      <c r="O13" s="123"/>
      <c r="P13" s="123"/>
      <c r="Q13" s="123"/>
      <c r="R13" s="123"/>
      <c r="S13" s="123"/>
      <c r="T13" s="124"/>
      <c r="U13" s="80"/>
      <c r="V13" s="58"/>
      <c r="W13" s="58"/>
      <c r="X13" s="58"/>
      <c r="Y13" s="58"/>
      <c r="Z13" s="58"/>
      <c r="AA13" s="58">
        <v>38</v>
      </c>
      <c r="AB13" s="58"/>
      <c r="AC13" s="58"/>
      <c r="AD13" s="58"/>
      <c r="AE13" s="58"/>
      <c r="AF13" s="58"/>
      <c r="AG13" s="58"/>
      <c r="AH13" s="58"/>
      <c r="AI13" s="58"/>
      <c r="AJ13" s="58"/>
      <c r="AK13" s="58"/>
      <c r="AL13" s="58"/>
      <c r="AM13" s="58"/>
      <c r="AN13" s="59"/>
    </row>
    <row r="14" spans="1:40" ht="56.25">
      <c r="A14" s="74" t="s">
        <v>164</v>
      </c>
      <c r="B14" s="23" t="s">
        <v>167</v>
      </c>
      <c r="C14" s="129"/>
      <c r="D14" s="131"/>
      <c r="E14" s="130"/>
      <c r="F14" s="31"/>
      <c r="G14" s="32"/>
      <c r="H14" s="67">
        <f t="shared" si="0"/>
        <v>673</v>
      </c>
      <c r="I14" s="43"/>
      <c r="J14" s="44">
        <v>14</v>
      </c>
      <c r="K14" s="71">
        <f t="shared" si="1"/>
        <v>105</v>
      </c>
      <c r="L14" s="122"/>
      <c r="M14" s="123"/>
      <c r="N14" s="123"/>
      <c r="O14" s="123"/>
      <c r="P14" s="123"/>
      <c r="Q14" s="123"/>
      <c r="R14" s="123"/>
      <c r="S14" s="123"/>
      <c r="T14" s="124"/>
      <c r="U14" s="80"/>
      <c r="V14" s="58"/>
      <c r="W14" s="58"/>
      <c r="X14" s="58"/>
      <c r="Y14" s="58"/>
      <c r="Z14" s="58"/>
      <c r="AA14" s="58">
        <v>14</v>
      </c>
      <c r="AB14" s="58"/>
      <c r="AC14" s="58"/>
      <c r="AD14" s="58"/>
      <c r="AE14" s="58"/>
      <c r="AF14" s="58"/>
      <c r="AG14" s="58"/>
      <c r="AH14" s="58"/>
      <c r="AI14" s="58"/>
      <c r="AJ14" s="58"/>
      <c r="AK14" s="58"/>
      <c r="AL14" s="58"/>
      <c r="AM14" s="58"/>
      <c r="AN14" s="59"/>
    </row>
    <row r="15" spans="1:40" ht="67.5">
      <c r="A15" s="74" t="s">
        <v>168</v>
      </c>
      <c r="B15" s="23" t="s">
        <v>169</v>
      </c>
      <c r="C15" s="129"/>
      <c r="D15" s="131"/>
      <c r="E15" s="130"/>
      <c r="F15" s="31"/>
      <c r="G15" s="32"/>
      <c r="H15" s="67">
        <f t="shared" si="0"/>
        <v>673</v>
      </c>
      <c r="I15" s="43"/>
      <c r="J15" s="44">
        <v>1.5</v>
      </c>
      <c r="K15" s="71">
        <f t="shared" si="1"/>
        <v>103.5</v>
      </c>
      <c r="L15" s="122"/>
      <c r="M15" s="123"/>
      <c r="N15" s="123"/>
      <c r="O15" s="123"/>
      <c r="P15" s="123"/>
      <c r="Q15" s="123"/>
      <c r="R15" s="123"/>
      <c r="S15" s="123"/>
      <c r="T15" s="124"/>
      <c r="U15" s="80"/>
      <c r="V15" s="58"/>
      <c r="W15" s="58"/>
      <c r="X15" s="58"/>
      <c r="Y15" s="58"/>
      <c r="Z15" s="58"/>
      <c r="AA15" s="58"/>
      <c r="AB15" s="58"/>
      <c r="AC15" s="58"/>
      <c r="AD15" s="58"/>
      <c r="AE15" s="58"/>
      <c r="AF15" s="58"/>
      <c r="AG15" s="58">
        <v>1.5</v>
      </c>
      <c r="AH15" s="58"/>
      <c r="AI15" s="58"/>
      <c r="AJ15" s="58"/>
      <c r="AK15" s="58"/>
      <c r="AL15" s="58"/>
      <c r="AM15" s="58"/>
      <c r="AN15" s="59"/>
    </row>
    <row r="16" spans="1:40" ht="67.5">
      <c r="A16" s="74" t="s">
        <v>168</v>
      </c>
      <c r="B16" s="23" t="s">
        <v>170</v>
      </c>
      <c r="C16" s="129"/>
      <c r="D16" s="131"/>
      <c r="E16" s="130"/>
      <c r="F16" s="31"/>
      <c r="G16" s="32"/>
      <c r="H16" s="67">
        <f t="shared" si="0"/>
        <v>673</v>
      </c>
      <c r="I16" s="43"/>
      <c r="J16" s="44">
        <v>3</v>
      </c>
      <c r="K16" s="71">
        <f t="shared" si="1"/>
        <v>100.5</v>
      </c>
      <c r="L16" s="122"/>
      <c r="M16" s="123"/>
      <c r="N16" s="123"/>
      <c r="O16" s="123"/>
      <c r="P16" s="123"/>
      <c r="Q16" s="123"/>
      <c r="R16" s="123"/>
      <c r="S16" s="123"/>
      <c r="T16" s="124"/>
      <c r="U16" s="80"/>
      <c r="V16" s="58"/>
      <c r="W16" s="58"/>
      <c r="X16" s="58"/>
      <c r="Y16" s="58"/>
      <c r="Z16" s="58"/>
      <c r="AA16" s="58"/>
      <c r="AB16" s="58"/>
      <c r="AC16" s="58"/>
      <c r="AD16" s="58"/>
      <c r="AE16" s="58"/>
      <c r="AF16" s="58"/>
      <c r="AG16" s="58">
        <v>3</v>
      </c>
      <c r="AH16" s="58"/>
      <c r="AI16" s="58"/>
      <c r="AJ16" s="58"/>
      <c r="AK16" s="58"/>
      <c r="AL16" s="58"/>
      <c r="AM16" s="58"/>
      <c r="AN16" s="59"/>
    </row>
    <row r="17" spans="1:40" ht="78.75">
      <c r="A17" s="74" t="s">
        <v>171</v>
      </c>
      <c r="B17" s="23" t="s">
        <v>172</v>
      </c>
      <c r="C17" s="129"/>
      <c r="D17" s="131"/>
      <c r="E17" s="130"/>
      <c r="F17" s="31"/>
      <c r="G17" s="32"/>
      <c r="H17" s="67">
        <f t="shared" si="0"/>
        <v>673</v>
      </c>
      <c r="I17" s="43"/>
      <c r="J17" s="44">
        <v>10</v>
      </c>
      <c r="K17" s="71">
        <f t="shared" si="1"/>
        <v>90.5</v>
      </c>
      <c r="L17" s="122"/>
      <c r="M17" s="123"/>
      <c r="N17" s="123"/>
      <c r="O17" s="123"/>
      <c r="P17" s="123"/>
      <c r="Q17" s="123"/>
      <c r="R17" s="123"/>
      <c r="S17" s="123"/>
      <c r="T17" s="124"/>
      <c r="U17" s="80"/>
      <c r="V17" s="58"/>
      <c r="W17" s="58"/>
      <c r="X17" s="58"/>
      <c r="Y17" s="58"/>
      <c r="Z17" s="58"/>
      <c r="AA17" s="58"/>
      <c r="AB17" s="58"/>
      <c r="AC17" s="58"/>
      <c r="AD17" s="58"/>
      <c r="AE17" s="58"/>
      <c r="AF17" s="58"/>
      <c r="AG17" s="58"/>
      <c r="AH17" s="58">
        <v>10</v>
      </c>
      <c r="AI17" s="58"/>
      <c r="AJ17" s="58"/>
      <c r="AK17" s="58"/>
      <c r="AL17" s="58"/>
      <c r="AM17" s="58"/>
      <c r="AN17" s="59"/>
    </row>
    <row r="18" spans="1:40" ht="67.5">
      <c r="A18" s="74" t="s">
        <v>171</v>
      </c>
      <c r="B18" s="23" t="s">
        <v>173</v>
      </c>
      <c r="C18" s="129"/>
      <c r="D18" s="131"/>
      <c r="E18" s="130"/>
      <c r="F18" s="31"/>
      <c r="G18" s="32"/>
      <c r="H18" s="67">
        <f t="shared" si="0"/>
        <v>673</v>
      </c>
      <c r="I18" s="43"/>
      <c r="J18" s="44">
        <v>10</v>
      </c>
      <c r="K18" s="71">
        <f t="shared" si="1"/>
        <v>80.5</v>
      </c>
      <c r="L18" s="122"/>
      <c r="M18" s="123"/>
      <c r="N18" s="123"/>
      <c r="O18" s="123"/>
      <c r="P18" s="123"/>
      <c r="Q18" s="123"/>
      <c r="R18" s="123"/>
      <c r="S18" s="123"/>
      <c r="T18" s="124"/>
      <c r="U18" s="80"/>
      <c r="V18" s="58"/>
      <c r="W18" s="58"/>
      <c r="X18" s="58"/>
      <c r="Y18" s="58"/>
      <c r="Z18" s="58"/>
      <c r="AA18" s="58"/>
      <c r="AB18" s="58"/>
      <c r="AC18" s="58"/>
      <c r="AD18" s="58"/>
      <c r="AE18" s="58"/>
      <c r="AF18" s="58"/>
      <c r="AG18" s="58"/>
      <c r="AH18" s="58">
        <v>10</v>
      </c>
      <c r="AI18" s="58"/>
      <c r="AJ18" s="58"/>
      <c r="AK18" s="58"/>
      <c r="AL18" s="58"/>
      <c r="AM18" s="58"/>
      <c r="AN18" s="59"/>
    </row>
    <row r="19" spans="1:40" ht="45">
      <c r="A19" s="74" t="s">
        <v>156</v>
      </c>
      <c r="B19" s="23" t="s">
        <v>174</v>
      </c>
      <c r="C19" s="129"/>
      <c r="D19" s="131"/>
      <c r="E19" s="130"/>
      <c r="F19" s="31">
        <v>3860</v>
      </c>
      <c r="G19" s="32"/>
      <c r="H19" s="67">
        <f t="shared" si="0"/>
        <v>4533</v>
      </c>
      <c r="I19" s="43"/>
      <c r="J19" s="44"/>
      <c r="K19" s="71">
        <f t="shared" si="1"/>
        <v>80.5</v>
      </c>
      <c r="L19" s="122">
        <v>3860</v>
      </c>
      <c r="M19" s="123"/>
      <c r="N19" s="123"/>
      <c r="O19" s="123"/>
      <c r="P19" s="123"/>
      <c r="Q19" s="123"/>
      <c r="R19" s="123"/>
      <c r="S19" s="123"/>
      <c r="T19" s="124"/>
      <c r="U19" s="80"/>
      <c r="V19" s="58"/>
      <c r="W19" s="58"/>
      <c r="X19" s="58"/>
      <c r="Y19" s="58"/>
      <c r="Z19" s="58"/>
      <c r="AA19" s="58"/>
      <c r="AB19" s="58"/>
      <c r="AC19" s="58"/>
      <c r="AD19" s="58"/>
      <c r="AE19" s="58"/>
      <c r="AF19" s="58"/>
      <c r="AG19" s="58"/>
      <c r="AH19" s="58"/>
      <c r="AI19" s="58"/>
      <c r="AJ19" s="58"/>
      <c r="AK19" s="58"/>
      <c r="AL19" s="58"/>
      <c r="AM19" s="58"/>
      <c r="AN19" s="59"/>
    </row>
    <row r="20" spans="1:40" ht="45">
      <c r="A20" s="74" t="s">
        <v>156</v>
      </c>
      <c r="B20" s="23" t="s">
        <v>175</v>
      </c>
      <c r="C20" s="129"/>
      <c r="D20" s="131"/>
      <c r="E20" s="130"/>
      <c r="F20" s="31"/>
      <c r="G20" s="32"/>
      <c r="H20" s="67">
        <f t="shared" si="0"/>
        <v>4533</v>
      </c>
      <c r="I20" s="43"/>
      <c r="J20" s="44">
        <v>1</v>
      </c>
      <c r="K20" s="71">
        <f t="shared" si="1"/>
        <v>79.5</v>
      </c>
      <c r="L20" s="122"/>
      <c r="M20" s="123"/>
      <c r="N20" s="123"/>
      <c r="O20" s="123"/>
      <c r="P20" s="123"/>
      <c r="Q20" s="123"/>
      <c r="R20" s="123"/>
      <c r="S20" s="123"/>
      <c r="T20" s="124"/>
      <c r="U20" s="80"/>
      <c r="V20" s="58"/>
      <c r="W20" s="58"/>
      <c r="X20" s="58"/>
      <c r="Y20" s="58"/>
      <c r="Z20" s="58"/>
      <c r="AA20" s="58"/>
      <c r="AB20" s="58"/>
      <c r="AC20" s="58"/>
      <c r="AD20" s="58"/>
      <c r="AE20" s="58"/>
      <c r="AF20" s="58"/>
      <c r="AG20" s="58">
        <v>1</v>
      </c>
      <c r="AH20" s="58"/>
      <c r="AI20" s="58"/>
      <c r="AJ20" s="58"/>
      <c r="AK20" s="58"/>
      <c r="AL20" s="58"/>
      <c r="AM20" s="58"/>
      <c r="AN20" s="59"/>
    </row>
    <row r="21" spans="1:40" ht="67.5">
      <c r="A21" s="74" t="s">
        <v>176</v>
      </c>
      <c r="B21" s="23" t="s">
        <v>177</v>
      </c>
      <c r="C21" s="129"/>
      <c r="D21" s="131"/>
      <c r="E21" s="130"/>
      <c r="F21" s="31"/>
      <c r="G21" s="32"/>
      <c r="H21" s="67">
        <f t="shared" si="0"/>
        <v>4533</v>
      </c>
      <c r="I21" s="43"/>
      <c r="J21" s="44">
        <v>14</v>
      </c>
      <c r="K21" s="71">
        <f t="shared" si="1"/>
        <v>65.5</v>
      </c>
      <c r="L21" s="122"/>
      <c r="M21" s="123"/>
      <c r="N21" s="123"/>
      <c r="O21" s="123"/>
      <c r="P21" s="123"/>
      <c r="Q21" s="123"/>
      <c r="R21" s="123"/>
      <c r="S21" s="123"/>
      <c r="T21" s="124"/>
      <c r="U21" s="80"/>
      <c r="V21" s="58"/>
      <c r="W21" s="58"/>
      <c r="X21" s="58"/>
      <c r="Y21" s="58"/>
      <c r="Z21" s="58"/>
      <c r="AA21" s="58">
        <v>14</v>
      </c>
      <c r="AB21" s="58"/>
      <c r="AC21" s="58"/>
      <c r="AD21" s="58"/>
      <c r="AE21" s="58"/>
      <c r="AF21" s="58"/>
      <c r="AG21" s="58"/>
      <c r="AH21" s="58"/>
      <c r="AI21" s="58"/>
      <c r="AJ21" s="58"/>
      <c r="AK21" s="58"/>
      <c r="AL21" s="58"/>
      <c r="AM21" s="58"/>
      <c r="AN21" s="59"/>
    </row>
    <row r="22" spans="1:40" ht="33.75">
      <c r="A22" s="74" t="s">
        <v>178</v>
      </c>
      <c r="B22" s="23" t="s">
        <v>179</v>
      </c>
      <c r="C22" s="129"/>
      <c r="D22" s="131">
        <v>8</v>
      </c>
      <c r="E22" s="130">
        <v>7</v>
      </c>
      <c r="F22" s="31"/>
      <c r="G22" s="32">
        <v>443</v>
      </c>
      <c r="H22" s="67">
        <f t="shared" si="0"/>
        <v>4090</v>
      </c>
      <c r="I22" s="43"/>
      <c r="J22" s="44"/>
      <c r="K22" s="71">
        <f t="shared" si="1"/>
        <v>65.5</v>
      </c>
      <c r="L22" s="122"/>
      <c r="M22" s="123"/>
      <c r="N22" s="123"/>
      <c r="O22" s="123"/>
      <c r="P22" s="123"/>
      <c r="Q22" s="123"/>
      <c r="R22" s="123"/>
      <c r="S22" s="123"/>
      <c r="T22" s="124"/>
      <c r="U22" s="80"/>
      <c r="V22" s="58"/>
      <c r="W22" s="58"/>
      <c r="X22" s="58"/>
      <c r="Y22" s="58"/>
      <c r="Z22" s="58"/>
      <c r="AA22" s="58">
        <v>443</v>
      </c>
      <c r="AB22" s="58"/>
      <c r="AC22" s="58"/>
      <c r="AD22" s="58"/>
      <c r="AE22" s="58"/>
      <c r="AF22" s="58"/>
      <c r="AG22" s="58"/>
      <c r="AH22" s="58"/>
      <c r="AI22" s="58"/>
      <c r="AJ22" s="58"/>
      <c r="AK22" s="58"/>
      <c r="AL22" s="58"/>
      <c r="AM22" s="58"/>
      <c r="AN22" s="59"/>
    </row>
    <row r="23" spans="1:40">
      <c r="A23" s="74"/>
      <c r="B23" s="23"/>
      <c r="C23" s="129"/>
      <c r="D23" s="131"/>
      <c r="E23" s="130"/>
      <c r="F23" s="31"/>
      <c r="G23" s="32"/>
      <c r="H23" s="67">
        <f t="shared" si="0"/>
        <v>4090</v>
      </c>
      <c r="I23" s="43"/>
      <c r="J23" s="44"/>
      <c r="K23" s="71">
        <f t="shared" si="1"/>
        <v>65.5</v>
      </c>
      <c r="L23" s="122"/>
      <c r="M23" s="123"/>
      <c r="N23" s="123"/>
      <c r="O23" s="123"/>
      <c r="P23" s="123"/>
      <c r="Q23" s="123"/>
      <c r="R23" s="123"/>
      <c r="S23" s="123"/>
      <c r="T23" s="124"/>
      <c r="U23" s="80"/>
      <c r="V23" s="58"/>
      <c r="W23" s="58"/>
      <c r="X23" s="58"/>
      <c r="Y23" s="58"/>
      <c r="Z23" s="58"/>
      <c r="AA23" s="58"/>
      <c r="AB23" s="58"/>
      <c r="AC23" s="58"/>
      <c r="AD23" s="58"/>
      <c r="AE23" s="58"/>
      <c r="AF23" s="58"/>
      <c r="AG23" s="58"/>
      <c r="AH23" s="58"/>
      <c r="AI23" s="58"/>
      <c r="AJ23" s="58"/>
      <c r="AK23" s="58"/>
      <c r="AL23" s="58"/>
      <c r="AM23" s="58"/>
      <c r="AN23" s="59"/>
    </row>
    <row r="24" spans="1:40" ht="33.75">
      <c r="A24" s="74" t="s">
        <v>178</v>
      </c>
      <c r="B24" s="23" t="s">
        <v>180</v>
      </c>
      <c r="C24" s="129"/>
      <c r="D24" s="131">
        <v>8</v>
      </c>
      <c r="E24" s="130">
        <v>7</v>
      </c>
      <c r="F24" s="31"/>
      <c r="G24" s="32">
        <v>57</v>
      </c>
      <c r="H24" s="67">
        <f t="shared" si="0"/>
        <v>4033</v>
      </c>
      <c r="I24" s="43">
        <v>57</v>
      </c>
      <c r="J24" s="44"/>
      <c r="K24" s="71">
        <f t="shared" si="1"/>
        <v>122.5</v>
      </c>
      <c r="L24" s="122"/>
      <c r="M24" s="123"/>
      <c r="N24" s="123"/>
      <c r="O24" s="123"/>
      <c r="P24" s="123"/>
      <c r="Q24" s="123"/>
      <c r="R24" s="123"/>
      <c r="S24" s="123"/>
      <c r="T24" s="124"/>
      <c r="U24" s="80"/>
      <c r="V24" s="58"/>
      <c r="W24" s="58"/>
      <c r="X24" s="58"/>
      <c r="Y24" s="58"/>
      <c r="Z24" s="58"/>
      <c r="AA24" s="58"/>
      <c r="AB24" s="58"/>
      <c r="AC24" s="58"/>
      <c r="AD24" s="58"/>
      <c r="AE24" s="58"/>
      <c r="AF24" s="58"/>
      <c r="AG24" s="58"/>
      <c r="AH24" s="58"/>
      <c r="AI24" s="58"/>
      <c r="AJ24" s="58"/>
      <c r="AK24" s="58"/>
      <c r="AL24" s="58"/>
      <c r="AM24" s="58"/>
      <c r="AN24" s="59"/>
    </row>
    <row r="25" spans="1:40" ht="45">
      <c r="A25" s="74" t="s">
        <v>178</v>
      </c>
      <c r="B25" s="23" t="s">
        <v>175</v>
      </c>
      <c r="C25" s="129"/>
      <c r="D25" s="131"/>
      <c r="E25" s="130"/>
      <c r="F25" s="31"/>
      <c r="G25" s="32"/>
      <c r="H25" s="67">
        <f t="shared" si="0"/>
        <v>4033</v>
      </c>
      <c r="I25" s="43"/>
      <c r="J25" s="44">
        <v>1</v>
      </c>
      <c r="K25" s="71">
        <f t="shared" si="1"/>
        <v>121.5</v>
      </c>
      <c r="L25" s="122"/>
      <c r="M25" s="123"/>
      <c r="N25" s="123"/>
      <c r="O25" s="123"/>
      <c r="P25" s="123"/>
      <c r="Q25" s="123"/>
      <c r="R25" s="123"/>
      <c r="S25" s="123"/>
      <c r="T25" s="124"/>
      <c r="U25" s="80"/>
      <c r="V25" s="58"/>
      <c r="W25" s="58"/>
      <c r="X25" s="58"/>
      <c r="Y25" s="58"/>
      <c r="Z25" s="58"/>
      <c r="AA25" s="58"/>
      <c r="AB25" s="58"/>
      <c r="AC25" s="58"/>
      <c r="AD25" s="58"/>
      <c r="AE25" s="58"/>
      <c r="AF25" s="58"/>
      <c r="AG25" s="58">
        <v>1</v>
      </c>
      <c r="AH25" s="58"/>
      <c r="AI25" s="58"/>
      <c r="AJ25" s="58"/>
      <c r="AK25" s="58"/>
      <c r="AL25" s="58"/>
      <c r="AM25" s="58"/>
      <c r="AN25" s="59"/>
    </row>
    <row r="26" spans="1:40" ht="45">
      <c r="A26" s="74" t="s">
        <v>178</v>
      </c>
      <c r="B26" s="23" t="s">
        <v>181</v>
      </c>
      <c r="C26" s="129"/>
      <c r="D26" s="131"/>
      <c r="E26" s="130"/>
      <c r="F26" s="31"/>
      <c r="G26" s="32"/>
      <c r="H26" s="67">
        <f t="shared" si="0"/>
        <v>4033</v>
      </c>
      <c r="I26" s="43"/>
      <c r="J26" s="44">
        <v>2</v>
      </c>
      <c r="K26" s="71">
        <f t="shared" si="1"/>
        <v>119.5</v>
      </c>
      <c r="L26" s="122"/>
      <c r="M26" s="123"/>
      <c r="N26" s="123"/>
      <c r="O26" s="123"/>
      <c r="P26" s="123"/>
      <c r="Q26" s="123"/>
      <c r="R26" s="123"/>
      <c r="S26" s="123"/>
      <c r="T26" s="124"/>
      <c r="U26" s="80"/>
      <c r="V26" s="58"/>
      <c r="W26" s="58"/>
      <c r="X26" s="58"/>
      <c r="Y26" s="58"/>
      <c r="Z26" s="58"/>
      <c r="AA26" s="58"/>
      <c r="AB26" s="58"/>
      <c r="AC26" s="58"/>
      <c r="AD26" s="58"/>
      <c r="AE26" s="58"/>
      <c r="AF26" s="58"/>
      <c r="AG26" s="58"/>
      <c r="AH26" s="58">
        <v>2</v>
      </c>
      <c r="AI26" s="58"/>
      <c r="AJ26" s="58"/>
      <c r="AK26" s="58"/>
      <c r="AL26" s="58"/>
      <c r="AM26" s="58"/>
      <c r="AN26" s="59"/>
    </row>
    <row r="27" spans="1:40" ht="67.5">
      <c r="A27" s="74" t="s">
        <v>182</v>
      </c>
      <c r="B27" s="23" t="s">
        <v>183</v>
      </c>
      <c r="C27" s="129"/>
      <c r="D27" s="131"/>
      <c r="E27" s="130"/>
      <c r="F27" s="31"/>
      <c r="G27" s="32"/>
      <c r="H27" s="67">
        <f t="shared" si="0"/>
        <v>4033</v>
      </c>
      <c r="I27" s="43"/>
      <c r="J27" s="44">
        <v>14</v>
      </c>
      <c r="K27" s="71">
        <f t="shared" si="1"/>
        <v>105.5</v>
      </c>
      <c r="L27" s="122"/>
      <c r="M27" s="123"/>
      <c r="N27" s="123"/>
      <c r="O27" s="123"/>
      <c r="P27" s="123"/>
      <c r="Q27" s="123"/>
      <c r="R27" s="123"/>
      <c r="S27" s="123"/>
      <c r="T27" s="124"/>
      <c r="U27" s="80"/>
      <c r="V27" s="58"/>
      <c r="W27" s="58"/>
      <c r="X27" s="58"/>
      <c r="Y27" s="58"/>
      <c r="Z27" s="58"/>
      <c r="AA27" s="58">
        <v>14</v>
      </c>
      <c r="AB27" s="58"/>
      <c r="AC27" s="58"/>
      <c r="AD27" s="58"/>
      <c r="AE27" s="58"/>
      <c r="AF27" s="58"/>
      <c r="AG27" s="58"/>
      <c r="AH27" s="58"/>
      <c r="AI27" s="58"/>
      <c r="AJ27" s="58"/>
      <c r="AK27" s="58"/>
      <c r="AL27" s="58"/>
      <c r="AM27" s="58"/>
      <c r="AN27" s="59"/>
    </row>
    <row r="28" spans="1:40" ht="78.75">
      <c r="A28" s="74" t="s">
        <v>182</v>
      </c>
      <c r="B28" s="23" t="s">
        <v>184</v>
      </c>
      <c r="C28" s="129"/>
      <c r="D28" s="131"/>
      <c r="E28" s="130"/>
      <c r="F28" s="31"/>
      <c r="G28" s="32"/>
      <c r="H28" s="67">
        <f t="shared" si="0"/>
        <v>4033</v>
      </c>
      <c r="I28" s="43"/>
      <c r="J28" s="44">
        <v>45</v>
      </c>
      <c r="K28" s="71">
        <f t="shared" si="1"/>
        <v>60.5</v>
      </c>
      <c r="L28" s="122"/>
      <c r="M28" s="123"/>
      <c r="N28" s="123"/>
      <c r="O28" s="123"/>
      <c r="P28" s="123"/>
      <c r="Q28" s="123"/>
      <c r="R28" s="123"/>
      <c r="S28" s="123"/>
      <c r="T28" s="124"/>
      <c r="U28" s="80"/>
      <c r="V28" s="58"/>
      <c r="W28" s="58"/>
      <c r="X28" s="58"/>
      <c r="Y28" s="58">
        <v>45</v>
      </c>
      <c r="Z28" s="58"/>
      <c r="AA28" s="58"/>
      <c r="AB28" s="58"/>
      <c r="AC28" s="58"/>
      <c r="AD28" s="58"/>
      <c r="AE28" s="58"/>
      <c r="AF28" s="58"/>
      <c r="AG28" s="58"/>
      <c r="AH28" s="58"/>
      <c r="AI28" s="58"/>
      <c r="AJ28" s="58"/>
      <c r="AK28" s="58"/>
      <c r="AL28" s="58"/>
      <c r="AM28" s="58"/>
      <c r="AN28" s="59"/>
    </row>
    <row r="29" spans="1:40" ht="45">
      <c r="A29" s="74" t="s">
        <v>185</v>
      </c>
      <c r="B29" s="23" t="s">
        <v>186</v>
      </c>
      <c r="C29" s="129"/>
      <c r="D29" s="131"/>
      <c r="E29" s="130"/>
      <c r="F29" s="31"/>
      <c r="G29" s="32"/>
      <c r="H29" s="67">
        <f t="shared" si="0"/>
        <v>4033</v>
      </c>
      <c r="I29" s="43"/>
      <c r="J29" s="44">
        <v>2.5</v>
      </c>
      <c r="K29" s="71">
        <f t="shared" si="1"/>
        <v>58</v>
      </c>
      <c r="L29" s="122"/>
      <c r="M29" s="123"/>
      <c r="N29" s="123"/>
      <c r="O29" s="123"/>
      <c r="P29" s="123"/>
      <c r="Q29" s="123"/>
      <c r="R29" s="123"/>
      <c r="S29" s="123"/>
      <c r="T29" s="124"/>
      <c r="U29" s="80"/>
      <c r="V29" s="58"/>
      <c r="W29" s="58"/>
      <c r="X29" s="58"/>
      <c r="Y29" s="58"/>
      <c r="Z29" s="58"/>
      <c r="AA29" s="58"/>
      <c r="AB29" s="58"/>
      <c r="AC29" s="58"/>
      <c r="AD29" s="58"/>
      <c r="AE29" s="58"/>
      <c r="AF29" s="58"/>
      <c r="AG29" s="58">
        <v>2.5</v>
      </c>
      <c r="AH29" s="58"/>
      <c r="AI29" s="58"/>
      <c r="AJ29" s="58"/>
      <c r="AK29" s="58"/>
      <c r="AL29" s="58"/>
      <c r="AM29" s="58"/>
      <c r="AN29" s="59"/>
    </row>
    <row r="30" spans="1:40" ht="67.5">
      <c r="A30" s="74" t="s">
        <v>187</v>
      </c>
      <c r="B30" s="23" t="s">
        <v>188</v>
      </c>
      <c r="C30" s="129"/>
      <c r="D30" s="131"/>
      <c r="E30" s="130"/>
      <c r="F30" s="31"/>
      <c r="G30" s="32"/>
      <c r="H30" s="67">
        <f t="shared" si="0"/>
        <v>4033</v>
      </c>
      <c r="I30" s="43"/>
      <c r="J30" s="44">
        <v>1</v>
      </c>
      <c r="K30" s="71">
        <f t="shared" si="1"/>
        <v>57</v>
      </c>
      <c r="L30" s="122"/>
      <c r="M30" s="123"/>
      <c r="N30" s="123"/>
      <c r="O30" s="123"/>
      <c r="P30" s="123"/>
      <c r="Q30" s="123"/>
      <c r="R30" s="123"/>
      <c r="S30" s="123"/>
      <c r="T30" s="124"/>
      <c r="U30" s="80"/>
      <c r="V30" s="58"/>
      <c r="W30" s="58"/>
      <c r="X30" s="58"/>
      <c r="Y30" s="58"/>
      <c r="Z30" s="58"/>
      <c r="AA30" s="58"/>
      <c r="AB30" s="58"/>
      <c r="AC30" s="58"/>
      <c r="AD30" s="58"/>
      <c r="AE30" s="58"/>
      <c r="AF30" s="58"/>
      <c r="AG30" s="58">
        <v>1</v>
      </c>
      <c r="AH30" s="58"/>
      <c r="AI30" s="58"/>
      <c r="AJ30" s="58"/>
      <c r="AK30" s="58"/>
      <c r="AL30" s="58"/>
      <c r="AM30" s="58"/>
      <c r="AN30" s="59"/>
    </row>
    <row r="31" spans="1:40" ht="33.75">
      <c r="A31" s="74" t="s">
        <v>189</v>
      </c>
      <c r="B31" s="23" t="s">
        <v>179</v>
      </c>
      <c r="C31" s="129"/>
      <c r="D31" s="131">
        <v>9</v>
      </c>
      <c r="E31" s="130">
        <v>8</v>
      </c>
      <c r="F31" s="31"/>
      <c r="G31" s="32">
        <v>351</v>
      </c>
      <c r="H31" s="67">
        <f t="shared" si="0"/>
        <v>3682</v>
      </c>
      <c r="I31" s="43"/>
      <c r="J31" s="44"/>
      <c r="K31" s="71">
        <f t="shared" si="1"/>
        <v>57</v>
      </c>
      <c r="L31" s="122"/>
      <c r="M31" s="123"/>
      <c r="N31" s="123"/>
      <c r="O31" s="123"/>
      <c r="P31" s="123"/>
      <c r="Q31" s="123"/>
      <c r="R31" s="123"/>
      <c r="S31" s="123"/>
      <c r="T31" s="124"/>
      <c r="U31" s="80"/>
      <c r="V31" s="58"/>
      <c r="W31" s="58"/>
      <c r="X31" s="58"/>
      <c r="Y31" s="58"/>
      <c r="Z31" s="58"/>
      <c r="AA31" s="58">
        <v>351</v>
      </c>
      <c r="AB31" s="58"/>
      <c r="AC31" s="58"/>
      <c r="AD31" s="58"/>
      <c r="AE31" s="58"/>
      <c r="AF31" s="58"/>
      <c r="AG31" s="58"/>
      <c r="AH31" s="58"/>
      <c r="AI31" s="58"/>
      <c r="AJ31" s="58"/>
      <c r="AK31" s="58"/>
      <c r="AL31" s="58"/>
      <c r="AM31" s="58"/>
      <c r="AN31" s="59"/>
    </row>
    <row r="32" spans="1:40" ht="22.5">
      <c r="A32" s="74" t="s">
        <v>189</v>
      </c>
      <c r="B32" s="23" t="s">
        <v>190</v>
      </c>
      <c r="C32" s="129"/>
      <c r="D32" s="131">
        <v>9</v>
      </c>
      <c r="E32" s="130">
        <v>8</v>
      </c>
      <c r="F32" s="31"/>
      <c r="G32" s="32">
        <v>200</v>
      </c>
      <c r="H32" s="67">
        <f t="shared" si="0"/>
        <v>3482</v>
      </c>
      <c r="I32" s="43">
        <v>200</v>
      </c>
      <c r="J32" s="44"/>
      <c r="K32" s="71">
        <f t="shared" si="1"/>
        <v>257</v>
      </c>
      <c r="L32" s="122"/>
      <c r="M32" s="123"/>
      <c r="N32" s="123"/>
      <c r="O32" s="123"/>
      <c r="P32" s="123"/>
      <c r="Q32" s="123"/>
      <c r="R32" s="123"/>
      <c r="S32" s="123"/>
      <c r="T32" s="124"/>
      <c r="U32" s="80"/>
      <c r="V32" s="58"/>
      <c r="W32" s="58"/>
      <c r="X32" s="58"/>
      <c r="Y32" s="58"/>
      <c r="Z32" s="58"/>
      <c r="AA32" s="58"/>
      <c r="AB32" s="58"/>
      <c r="AC32" s="58"/>
      <c r="AD32" s="58"/>
      <c r="AE32" s="58"/>
      <c r="AF32" s="58"/>
      <c r="AG32" s="58"/>
      <c r="AH32" s="58"/>
      <c r="AI32" s="58"/>
      <c r="AJ32" s="58"/>
      <c r="AK32" s="58"/>
      <c r="AL32" s="58"/>
      <c r="AM32" s="58"/>
      <c r="AN32" s="59"/>
    </row>
    <row r="33" spans="1:43" ht="67.5">
      <c r="A33" s="74" t="s">
        <v>189</v>
      </c>
      <c r="B33" s="23" t="s">
        <v>191</v>
      </c>
      <c r="C33" s="129"/>
      <c r="D33" s="131"/>
      <c r="E33" s="130"/>
      <c r="F33" s="31"/>
      <c r="G33" s="32"/>
      <c r="H33" s="67">
        <f t="shared" si="0"/>
        <v>3482</v>
      </c>
      <c r="I33" s="43"/>
      <c r="J33" s="44">
        <v>20</v>
      </c>
      <c r="K33" s="71">
        <f t="shared" si="1"/>
        <v>237</v>
      </c>
      <c r="L33" s="122"/>
      <c r="M33" s="123"/>
      <c r="N33" s="123"/>
      <c r="O33" s="123"/>
      <c r="P33" s="123"/>
      <c r="Q33" s="123"/>
      <c r="R33" s="123"/>
      <c r="S33" s="123"/>
      <c r="T33" s="124"/>
      <c r="U33" s="80"/>
      <c r="V33" s="58"/>
      <c r="W33" s="58"/>
      <c r="X33" s="58"/>
      <c r="Y33" s="58"/>
      <c r="Z33" s="58"/>
      <c r="AA33" s="58"/>
      <c r="AB33" s="58"/>
      <c r="AC33" s="58"/>
      <c r="AD33" s="58"/>
      <c r="AE33" s="58"/>
      <c r="AF33" s="58"/>
      <c r="AG33" s="58"/>
      <c r="AH33" s="58">
        <v>20</v>
      </c>
      <c r="AI33" s="58"/>
      <c r="AJ33" s="58"/>
      <c r="AK33" s="58"/>
      <c r="AL33" s="58"/>
      <c r="AM33" s="58"/>
      <c r="AN33" s="59"/>
    </row>
    <row r="34" spans="1:43" ht="45">
      <c r="A34" s="74" t="s">
        <v>189</v>
      </c>
      <c r="B34" s="23" t="s">
        <v>192</v>
      </c>
      <c r="C34" s="129"/>
      <c r="D34" s="131"/>
      <c r="E34" s="130"/>
      <c r="F34" s="31"/>
      <c r="G34" s="32"/>
      <c r="H34" s="67">
        <f t="shared" si="0"/>
        <v>3482</v>
      </c>
      <c r="I34" s="43"/>
      <c r="J34" s="44">
        <v>15</v>
      </c>
      <c r="K34" s="71">
        <f t="shared" si="1"/>
        <v>222</v>
      </c>
      <c r="L34" s="122"/>
      <c r="M34" s="123"/>
      <c r="N34" s="123"/>
      <c r="O34" s="123"/>
      <c r="P34" s="123"/>
      <c r="Q34" s="123"/>
      <c r="R34" s="123"/>
      <c r="S34" s="123"/>
      <c r="T34" s="124"/>
      <c r="U34" s="80"/>
      <c r="V34" s="58"/>
      <c r="W34" s="58"/>
      <c r="X34" s="58"/>
      <c r="Y34" s="58"/>
      <c r="Z34" s="58"/>
      <c r="AA34" s="58"/>
      <c r="AB34" s="58"/>
      <c r="AC34" s="58"/>
      <c r="AD34" s="58"/>
      <c r="AE34" s="58"/>
      <c r="AF34" s="58"/>
      <c r="AG34" s="58"/>
      <c r="AH34" s="58">
        <v>15</v>
      </c>
      <c r="AI34" s="58"/>
      <c r="AJ34" s="58"/>
      <c r="AK34" s="58"/>
      <c r="AL34" s="58"/>
      <c r="AM34" s="58"/>
      <c r="AN34" s="59"/>
    </row>
    <row r="35" spans="1:43" ht="33.75">
      <c r="A35" s="74" t="s">
        <v>193</v>
      </c>
      <c r="B35" s="23" t="s">
        <v>194</v>
      </c>
      <c r="C35" s="129"/>
      <c r="D35" s="131"/>
      <c r="E35" s="130"/>
      <c r="F35" s="31"/>
      <c r="G35" s="32"/>
      <c r="H35" s="67">
        <f t="shared" si="0"/>
        <v>3482</v>
      </c>
      <c r="I35" s="43"/>
      <c r="J35" s="44">
        <v>47</v>
      </c>
      <c r="K35" s="71">
        <f t="shared" si="1"/>
        <v>175</v>
      </c>
      <c r="L35" s="122"/>
      <c r="M35" s="123"/>
      <c r="N35" s="123"/>
      <c r="O35" s="123"/>
      <c r="P35" s="123"/>
      <c r="Q35" s="123"/>
      <c r="R35" s="123"/>
      <c r="S35" s="123"/>
      <c r="T35" s="124"/>
      <c r="U35" s="80"/>
      <c r="V35" s="58">
        <v>47</v>
      </c>
      <c r="W35" s="58"/>
      <c r="X35" s="58"/>
      <c r="Y35" s="58"/>
      <c r="Z35" s="58"/>
      <c r="AA35" s="58"/>
      <c r="AB35" s="58"/>
      <c r="AC35" s="58"/>
      <c r="AD35" s="58"/>
      <c r="AE35" s="58"/>
      <c r="AF35" s="58"/>
      <c r="AG35" s="58"/>
      <c r="AH35" s="58"/>
      <c r="AI35" s="58"/>
      <c r="AJ35" s="58"/>
      <c r="AK35" s="58"/>
      <c r="AL35" s="58"/>
      <c r="AM35" s="58"/>
      <c r="AN35" s="59"/>
    </row>
    <row r="36" spans="1:43" ht="56.25">
      <c r="A36" s="74" t="s">
        <v>195</v>
      </c>
      <c r="B36" s="23" t="s">
        <v>196</v>
      </c>
      <c r="C36" s="129"/>
      <c r="D36" s="131">
        <v>10</v>
      </c>
      <c r="E36" s="130">
        <v>9</v>
      </c>
      <c r="F36" s="31"/>
      <c r="G36" s="32">
        <v>1300</v>
      </c>
      <c r="H36" s="67">
        <f t="shared" si="0"/>
        <v>2182</v>
      </c>
      <c r="I36" s="43"/>
      <c r="J36" s="44"/>
      <c r="K36" s="71">
        <f t="shared" si="1"/>
        <v>175</v>
      </c>
      <c r="L36" s="122"/>
      <c r="M36" s="123"/>
      <c r="N36" s="123"/>
      <c r="O36" s="123"/>
      <c r="P36" s="123"/>
      <c r="Q36" s="123"/>
      <c r="R36" s="123"/>
      <c r="S36" s="123"/>
      <c r="T36" s="124"/>
      <c r="U36" s="80"/>
      <c r="V36" s="58"/>
      <c r="W36" s="58">
        <v>1300</v>
      </c>
      <c r="X36" s="58"/>
      <c r="Y36" s="58"/>
      <c r="Z36" s="58"/>
      <c r="AA36" s="58"/>
      <c r="AB36" s="58"/>
      <c r="AC36" s="58"/>
      <c r="AD36" s="58"/>
      <c r="AE36" s="58"/>
      <c r="AF36" s="58"/>
      <c r="AG36" s="58"/>
      <c r="AH36" s="58"/>
      <c r="AI36" s="58"/>
      <c r="AJ36" s="58"/>
      <c r="AK36" s="58"/>
      <c r="AL36" s="58"/>
      <c r="AM36" s="58"/>
      <c r="AN36" s="59"/>
    </row>
    <row r="37" spans="1:43" ht="45">
      <c r="A37" s="74" t="s">
        <v>195</v>
      </c>
      <c r="B37" s="23" t="s">
        <v>197</v>
      </c>
      <c r="C37" s="129"/>
      <c r="D37" s="131">
        <v>10</v>
      </c>
      <c r="E37" s="130">
        <v>9</v>
      </c>
      <c r="F37" s="31"/>
      <c r="G37" s="32">
        <v>269</v>
      </c>
      <c r="H37" s="67">
        <f t="shared" si="0"/>
        <v>1913</v>
      </c>
      <c r="I37" s="43"/>
      <c r="J37" s="44"/>
      <c r="K37" s="71">
        <f t="shared" si="1"/>
        <v>175</v>
      </c>
      <c r="L37" s="122"/>
      <c r="M37" s="123"/>
      <c r="N37" s="123"/>
      <c r="O37" s="123"/>
      <c r="P37" s="123"/>
      <c r="Q37" s="123"/>
      <c r="R37" s="123"/>
      <c r="S37" s="123"/>
      <c r="T37" s="124"/>
      <c r="U37" s="80"/>
      <c r="V37" s="58"/>
      <c r="W37" s="58">
        <v>269</v>
      </c>
      <c r="X37" s="58"/>
      <c r="Y37" s="58"/>
      <c r="Z37" s="58"/>
      <c r="AA37" s="58"/>
      <c r="AB37" s="58"/>
      <c r="AC37" s="58"/>
      <c r="AD37" s="58"/>
      <c r="AE37" s="58"/>
      <c r="AF37" s="58"/>
      <c r="AG37" s="58"/>
      <c r="AH37" s="58"/>
      <c r="AI37" s="58"/>
      <c r="AJ37" s="58"/>
      <c r="AK37" s="58"/>
      <c r="AL37" s="58"/>
      <c r="AM37" s="58"/>
      <c r="AN37" s="59"/>
    </row>
    <row r="38" spans="1:43" ht="45">
      <c r="A38" s="74" t="s">
        <v>195</v>
      </c>
      <c r="B38" s="23" t="s">
        <v>198</v>
      </c>
      <c r="C38" s="129"/>
      <c r="D38" s="131">
        <v>10</v>
      </c>
      <c r="E38" s="130">
        <v>9</v>
      </c>
      <c r="F38" s="31"/>
      <c r="G38" s="32">
        <v>95</v>
      </c>
      <c r="H38" s="67">
        <f t="shared" si="0"/>
        <v>1818</v>
      </c>
      <c r="I38" s="43"/>
      <c r="J38" s="44"/>
      <c r="K38" s="71">
        <f t="shared" si="1"/>
        <v>175</v>
      </c>
      <c r="L38" s="122"/>
      <c r="M38" s="123"/>
      <c r="N38" s="123"/>
      <c r="O38" s="123"/>
      <c r="P38" s="123"/>
      <c r="Q38" s="123"/>
      <c r="R38" s="123"/>
      <c r="S38" s="123"/>
      <c r="T38" s="124"/>
      <c r="U38" s="80"/>
      <c r="V38" s="58"/>
      <c r="W38" s="58">
        <v>95</v>
      </c>
      <c r="X38" s="58"/>
      <c r="Y38" s="58"/>
      <c r="Z38" s="58"/>
      <c r="AA38" s="58"/>
      <c r="AB38" s="58"/>
      <c r="AC38" s="58"/>
      <c r="AD38" s="58"/>
      <c r="AE38" s="58"/>
      <c r="AF38" s="58"/>
      <c r="AG38" s="58"/>
      <c r="AH38" s="58"/>
      <c r="AI38" s="58"/>
      <c r="AJ38" s="58"/>
      <c r="AK38" s="58"/>
      <c r="AL38" s="58"/>
      <c r="AM38" s="58"/>
      <c r="AN38" s="59"/>
    </row>
    <row r="39" spans="1:43" ht="33.75">
      <c r="A39" s="74" t="s">
        <v>195</v>
      </c>
      <c r="B39" s="23" t="s">
        <v>199</v>
      </c>
      <c r="C39" s="129"/>
      <c r="D39" s="131">
        <v>10</v>
      </c>
      <c r="E39" s="130">
        <v>9</v>
      </c>
      <c r="F39" s="31"/>
      <c r="G39" s="32">
        <v>20</v>
      </c>
      <c r="H39" s="67">
        <f t="shared" si="0"/>
        <v>1798</v>
      </c>
      <c r="I39" s="43"/>
      <c r="J39" s="44"/>
      <c r="K39" s="71">
        <f t="shared" si="1"/>
        <v>175</v>
      </c>
      <c r="L39" s="122"/>
      <c r="M39" s="123"/>
      <c r="N39" s="123"/>
      <c r="O39" s="123"/>
      <c r="P39" s="123"/>
      <c r="Q39" s="123"/>
      <c r="R39" s="123"/>
      <c r="S39" s="123"/>
      <c r="T39" s="124"/>
      <c r="U39" s="80"/>
      <c r="V39" s="58"/>
      <c r="W39" s="58"/>
      <c r="X39" s="58"/>
      <c r="Y39" s="58"/>
      <c r="Z39" s="58"/>
      <c r="AA39" s="58"/>
      <c r="AB39" s="58"/>
      <c r="AC39" s="58"/>
      <c r="AD39" s="58"/>
      <c r="AE39" s="58"/>
      <c r="AF39" s="58"/>
      <c r="AG39" s="58">
        <v>20</v>
      </c>
      <c r="AH39" s="58"/>
      <c r="AI39" s="58"/>
      <c r="AJ39" s="58"/>
      <c r="AK39" s="58"/>
      <c r="AL39" s="58"/>
      <c r="AM39" s="58"/>
      <c r="AN39" s="59"/>
    </row>
    <row r="40" spans="1:43" ht="45">
      <c r="A40" s="74" t="s">
        <v>195</v>
      </c>
      <c r="B40" s="23" t="s">
        <v>200</v>
      </c>
      <c r="C40" s="129"/>
      <c r="D40" s="131">
        <v>10</v>
      </c>
      <c r="E40" s="130">
        <v>9</v>
      </c>
      <c r="F40" s="31"/>
      <c r="G40" s="32">
        <v>26</v>
      </c>
      <c r="H40" s="67">
        <f t="shared" si="0"/>
        <v>1772</v>
      </c>
      <c r="I40" s="43"/>
      <c r="J40" s="44"/>
      <c r="K40" s="71">
        <f t="shared" si="1"/>
        <v>175</v>
      </c>
      <c r="L40" s="122"/>
      <c r="M40" s="123"/>
      <c r="N40" s="123"/>
      <c r="O40" s="123"/>
      <c r="P40" s="123"/>
      <c r="Q40" s="123"/>
      <c r="R40" s="123"/>
      <c r="S40" s="123"/>
      <c r="T40" s="124"/>
      <c r="U40" s="80"/>
      <c r="V40" s="58"/>
      <c r="W40" s="58"/>
      <c r="X40" s="58"/>
      <c r="Y40" s="58"/>
      <c r="Z40" s="58"/>
      <c r="AA40" s="58"/>
      <c r="AB40" s="58"/>
      <c r="AC40" s="58"/>
      <c r="AD40" s="58"/>
      <c r="AE40" s="58"/>
      <c r="AF40" s="58"/>
      <c r="AG40" s="58">
        <v>26</v>
      </c>
      <c r="AH40" s="58"/>
      <c r="AI40" s="58"/>
      <c r="AJ40" s="58"/>
      <c r="AK40" s="58"/>
      <c r="AL40" s="58"/>
      <c r="AM40" s="58"/>
      <c r="AN40" s="59"/>
    </row>
    <row r="41" spans="1:43" ht="56.25">
      <c r="A41" s="74" t="s">
        <v>195</v>
      </c>
      <c r="B41" s="23" t="s">
        <v>201</v>
      </c>
      <c r="C41" s="129"/>
      <c r="D41" s="131"/>
      <c r="E41" s="130"/>
      <c r="F41" s="31"/>
      <c r="G41" s="32"/>
      <c r="H41" s="67">
        <f t="shared" si="0"/>
        <v>1772</v>
      </c>
      <c r="I41" s="43"/>
      <c r="J41" s="44">
        <v>10</v>
      </c>
      <c r="K41" s="71">
        <f t="shared" si="1"/>
        <v>165</v>
      </c>
      <c r="L41" s="122"/>
      <c r="M41" s="123"/>
      <c r="N41" s="123"/>
      <c r="O41" s="123"/>
      <c r="P41" s="123"/>
      <c r="Q41" s="123"/>
      <c r="R41" s="123"/>
      <c r="S41" s="123"/>
      <c r="T41" s="124"/>
      <c r="U41" s="80"/>
      <c r="V41" s="58"/>
      <c r="W41" s="58"/>
      <c r="X41" s="58"/>
      <c r="Y41" s="58"/>
      <c r="Z41" s="58"/>
      <c r="AA41" s="58"/>
      <c r="AB41" s="58"/>
      <c r="AC41" s="58"/>
      <c r="AD41" s="58"/>
      <c r="AE41" s="58"/>
      <c r="AF41" s="58"/>
      <c r="AG41" s="58"/>
      <c r="AH41" s="58">
        <v>10</v>
      </c>
      <c r="AI41" s="58"/>
      <c r="AJ41" s="58"/>
      <c r="AK41" s="58"/>
      <c r="AL41" s="58"/>
      <c r="AM41" s="58"/>
      <c r="AN41" s="59"/>
    </row>
    <row r="42" spans="1:43" ht="67.5">
      <c r="A42" s="74" t="s">
        <v>195</v>
      </c>
      <c r="B42" s="23" t="s">
        <v>202</v>
      </c>
      <c r="C42" s="129"/>
      <c r="D42" s="131"/>
      <c r="E42" s="130"/>
      <c r="F42" s="31"/>
      <c r="G42" s="32"/>
      <c r="H42" s="67">
        <f t="shared" si="0"/>
        <v>1772</v>
      </c>
      <c r="I42" s="43"/>
      <c r="J42" s="44">
        <v>40</v>
      </c>
      <c r="K42" s="71">
        <f t="shared" si="1"/>
        <v>125</v>
      </c>
      <c r="L42" s="122"/>
      <c r="M42" s="123"/>
      <c r="N42" s="123"/>
      <c r="O42" s="123"/>
      <c r="P42" s="123"/>
      <c r="Q42" s="123"/>
      <c r="R42" s="123"/>
      <c r="S42" s="123"/>
      <c r="T42" s="124"/>
      <c r="U42" s="80"/>
      <c r="V42" s="58"/>
      <c r="W42" s="58"/>
      <c r="X42" s="58"/>
      <c r="Y42" s="58"/>
      <c r="Z42" s="58"/>
      <c r="AA42" s="58">
        <v>40</v>
      </c>
      <c r="AB42" s="58"/>
      <c r="AC42" s="58"/>
      <c r="AD42" s="58"/>
      <c r="AE42" s="58"/>
      <c r="AF42" s="58"/>
      <c r="AG42" s="58"/>
      <c r="AH42" s="58"/>
      <c r="AI42" s="58"/>
      <c r="AJ42" s="58"/>
      <c r="AK42" s="58"/>
      <c r="AL42" s="58"/>
      <c r="AM42" s="58"/>
      <c r="AN42" s="59"/>
    </row>
    <row r="43" spans="1:43" ht="33.75">
      <c r="A43" s="74" t="s">
        <v>195</v>
      </c>
      <c r="B43" s="23" t="s">
        <v>203</v>
      </c>
      <c r="C43" s="129"/>
      <c r="D43" s="131"/>
      <c r="E43" s="130"/>
      <c r="F43" s="31"/>
      <c r="G43" s="32"/>
      <c r="H43" s="67">
        <f t="shared" si="0"/>
        <v>1772</v>
      </c>
      <c r="I43" s="43"/>
      <c r="J43" s="44">
        <v>2</v>
      </c>
      <c r="K43" s="71">
        <f t="shared" si="1"/>
        <v>123</v>
      </c>
      <c r="L43" s="122"/>
      <c r="M43" s="123"/>
      <c r="N43" s="123"/>
      <c r="O43" s="123"/>
      <c r="P43" s="123"/>
      <c r="Q43" s="123"/>
      <c r="R43" s="123"/>
      <c r="S43" s="123"/>
      <c r="T43" s="124"/>
      <c r="U43" s="80"/>
      <c r="V43" s="58"/>
      <c r="W43" s="58"/>
      <c r="X43" s="58"/>
      <c r="Y43" s="58"/>
      <c r="Z43" s="58"/>
      <c r="AA43" s="58"/>
      <c r="AB43" s="58"/>
      <c r="AC43" s="58"/>
      <c r="AD43" s="58"/>
      <c r="AE43" s="58"/>
      <c r="AF43" s="58"/>
      <c r="AG43" s="58"/>
      <c r="AH43" s="58">
        <v>2</v>
      </c>
      <c r="AI43" s="58"/>
      <c r="AJ43" s="58"/>
      <c r="AK43" s="58"/>
      <c r="AL43" s="58"/>
      <c r="AM43" s="58"/>
      <c r="AN43" s="59"/>
      <c r="AQ43" s="266" t="s">
        <v>154</v>
      </c>
    </row>
    <row r="44" spans="1:43" ht="45">
      <c r="A44" s="74" t="s">
        <v>204</v>
      </c>
      <c r="B44" s="23" t="s">
        <v>205</v>
      </c>
      <c r="C44" s="129"/>
      <c r="D44" s="131"/>
      <c r="E44" s="130"/>
      <c r="F44" s="31"/>
      <c r="G44" s="32"/>
      <c r="H44" s="67">
        <f t="shared" si="0"/>
        <v>1772</v>
      </c>
      <c r="I44" s="43"/>
      <c r="J44" s="44">
        <v>1</v>
      </c>
      <c r="K44" s="71">
        <f t="shared" si="1"/>
        <v>122</v>
      </c>
      <c r="L44" s="122"/>
      <c r="M44" s="123"/>
      <c r="N44" s="123"/>
      <c r="O44" s="123"/>
      <c r="P44" s="123"/>
      <c r="Q44" s="123"/>
      <c r="R44" s="123"/>
      <c r="S44" s="123"/>
      <c r="T44" s="124"/>
      <c r="U44" s="80"/>
      <c r="V44" s="58"/>
      <c r="W44" s="58">
        <v>1</v>
      </c>
      <c r="X44" s="58"/>
      <c r="Y44" s="58"/>
      <c r="Z44" s="58"/>
      <c r="AA44" s="58"/>
      <c r="AB44" s="58"/>
      <c r="AC44" s="58"/>
      <c r="AD44" s="58"/>
      <c r="AE44" s="58"/>
      <c r="AF44" s="58"/>
      <c r="AG44" s="58"/>
      <c r="AH44" s="58"/>
      <c r="AI44" s="58"/>
      <c r="AJ44" s="58"/>
      <c r="AK44" s="58"/>
      <c r="AL44" s="58"/>
      <c r="AM44" s="58"/>
      <c r="AN44" s="59"/>
    </row>
    <row r="45" spans="1:43" ht="56.25">
      <c r="A45" s="74" t="s">
        <v>206</v>
      </c>
      <c r="B45" s="23" t="s">
        <v>207</v>
      </c>
      <c r="C45" s="129"/>
      <c r="D45" s="131"/>
      <c r="E45" s="130"/>
      <c r="F45" s="31"/>
      <c r="G45" s="32"/>
      <c r="H45" s="67">
        <f t="shared" si="0"/>
        <v>1772</v>
      </c>
      <c r="I45" s="43"/>
      <c r="J45" s="44">
        <v>15</v>
      </c>
      <c r="K45" s="71">
        <f t="shared" si="1"/>
        <v>107</v>
      </c>
      <c r="L45" s="122"/>
      <c r="M45" s="123"/>
      <c r="N45" s="123"/>
      <c r="O45" s="123"/>
      <c r="P45" s="123"/>
      <c r="Q45" s="123"/>
      <c r="R45" s="123"/>
      <c r="S45" s="123"/>
      <c r="T45" s="124"/>
      <c r="U45" s="80"/>
      <c r="V45" s="58"/>
      <c r="W45" s="58"/>
      <c r="X45" s="58"/>
      <c r="Y45" s="58"/>
      <c r="Z45" s="58"/>
      <c r="AA45" s="58"/>
      <c r="AB45" s="58"/>
      <c r="AC45" s="58"/>
      <c r="AD45" s="58"/>
      <c r="AE45" s="58"/>
      <c r="AF45" s="58"/>
      <c r="AG45" s="58"/>
      <c r="AH45" s="58">
        <v>15</v>
      </c>
      <c r="AI45" s="58"/>
      <c r="AJ45" s="58"/>
      <c r="AK45" s="58"/>
      <c r="AL45" s="58"/>
      <c r="AM45" s="58"/>
      <c r="AN45" s="59"/>
    </row>
    <row r="46" spans="1:43" ht="56.25">
      <c r="A46" s="74" t="s">
        <v>206</v>
      </c>
      <c r="B46" s="23" t="s">
        <v>207</v>
      </c>
      <c r="C46" s="129"/>
      <c r="D46" s="131"/>
      <c r="E46" s="130"/>
      <c r="F46" s="31"/>
      <c r="G46" s="32"/>
      <c r="H46" s="67">
        <f t="shared" si="0"/>
        <v>1772</v>
      </c>
      <c r="I46" s="43"/>
      <c r="J46" s="44">
        <v>15</v>
      </c>
      <c r="K46" s="71">
        <f t="shared" si="1"/>
        <v>92</v>
      </c>
      <c r="L46" s="122"/>
      <c r="M46" s="123"/>
      <c r="N46" s="123"/>
      <c r="O46" s="123"/>
      <c r="P46" s="123"/>
      <c r="Q46" s="123"/>
      <c r="R46" s="123"/>
      <c r="S46" s="123"/>
      <c r="T46" s="124"/>
      <c r="U46" s="80"/>
      <c r="V46" s="58"/>
      <c r="W46" s="58"/>
      <c r="X46" s="58"/>
      <c r="Y46" s="58"/>
      <c r="Z46" s="58"/>
      <c r="AA46" s="58"/>
      <c r="AB46" s="58"/>
      <c r="AC46" s="58"/>
      <c r="AD46" s="58"/>
      <c r="AE46" s="58"/>
      <c r="AF46" s="58"/>
      <c r="AG46" s="58"/>
      <c r="AH46" s="58">
        <v>15</v>
      </c>
      <c r="AI46" s="58"/>
      <c r="AJ46" s="58"/>
      <c r="AK46" s="58"/>
      <c r="AL46" s="58"/>
      <c r="AM46" s="58"/>
      <c r="AN46" s="59"/>
    </row>
    <row r="47" spans="1:43" ht="56.25">
      <c r="A47" s="74" t="s">
        <v>206</v>
      </c>
      <c r="B47" s="23" t="s">
        <v>207</v>
      </c>
      <c r="C47" s="129"/>
      <c r="D47" s="131"/>
      <c r="E47" s="130"/>
      <c r="F47" s="31"/>
      <c r="G47" s="32"/>
      <c r="H47" s="67">
        <f t="shared" si="0"/>
        <v>1772</v>
      </c>
      <c r="I47" s="43"/>
      <c r="J47" s="44">
        <v>15</v>
      </c>
      <c r="K47" s="71">
        <f t="shared" si="1"/>
        <v>77</v>
      </c>
      <c r="L47" s="122"/>
      <c r="M47" s="123"/>
      <c r="N47" s="123"/>
      <c r="O47" s="123"/>
      <c r="P47" s="123"/>
      <c r="Q47" s="123"/>
      <c r="R47" s="123"/>
      <c r="S47" s="123"/>
      <c r="T47" s="124"/>
      <c r="U47" s="80"/>
      <c r="V47" s="58"/>
      <c r="W47" s="58"/>
      <c r="X47" s="58"/>
      <c r="Y47" s="58"/>
      <c r="Z47" s="58"/>
      <c r="AA47" s="58"/>
      <c r="AB47" s="58"/>
      <c r="AC47" s="58"/>
      <c r="AD47" s="58"/>
      <c r="AE47" s="58"/>
      <c r="AF47" s="58"/>
      <c r="AG47" s="58"/>
      <c r="AH47" s="58">
        <v>15</v>
      </c>
      <c r="AI47" s="58"/>
      <c r="AJ47" s="58"/>
      <c r="AK47" s="58"/>
      <c r="AL47" s="58"/>
      <c r="AM47" s="58"/>
      <c r="AN47" s="59"/>
    </row>
    <row r="48" spans="1:43" ht="56.25">
      <c r="A48" s="74" t="s">
        <v>206</v>
      </c>
      <c r="B48" s="23" t="s">
        <v>207</v>
      </c>
      <c r="C48" s="129"/>
      <c r="D48" s="131"/>
      <c r="E48" s="130"/>
      <c r="F48" s="31"/>
      <c r="G48" s="32"/>
      <c r="H48" s="67">
        <f t="shared" si="0"/>
        <v>1772</v>
      </c>
      <c r="I48" s="43"/>
      <c r="J48" s="44">
        <v>15</v>
      </c>
      <c r="K48" s="71">
        <f t="shared" si="1"/>
        <v>62</v>
      </c>
      <c r="L48" s="122"/>
      <c r="M48" s="123"/>
      <c r="N48" s="123"/>
      <c r="O48" s="123"/>
      <c r="P48" s="123"/>
      <c r="Q48" s="123"/>
      <c r="R48" s="123"/>
      <c r="S48" s="123"/>
      <c r="T48" s="124"/>
      <c r="U48" s="80"/>
      <c r="V48" s="58"/>
      <c r="W48" s="58"/>
      <c r="X48" s="58"/>
      <c r="Y48" s="58"/>
      <c r="Z48" s="58"/>
      <c r="AA48" s="58"/>
      <c r="AB48" s="58"/>
      <c r="AC48" s="58"/>
      <c r="AD48" s="58"/>
      <c r="AE48" s="58"/>
      <c r="AF48" s="58"/>
      <c r="AG48" s="58"/>
      <c r="AH48" s="58">
        <v>15</v>
      </c>
      <c r="AI48" s="58"/>
      <c r="AJ48" s="58"/>
      <c r="AK48" s="58"/>
      <c r="AL48" s="58"/>
      <c r="AM48" s="58"/>
      <c r="AN48" s="59"/>
    </row>
    <row r="49" spans="1:40" ht="56.25">
      <c r="A49" s="74" t="s">
        <v>206</v>
      </c>
      <c r="B49" s="23" t="s">
        <v>207</v>
      </c>
      <c r="C49" s="129"/>
      <c r="D49" s="131"/>
      <c r="E49" s="130"/>
      <c r="F49" s="31"/>
      <c r="G49" s="32"/>
      <c r="H49" s="67">
        <f t="shared" si="0"/>
        <v>1772</v>
      </c>
      <c r="I49" s="43"/>
      <c r="J49" s="44">
        <v>15</v>
      </c>
      <c r="K49" s="71">
        <f t="shared" si="1"/>
        <v>47</v>
      </c>
      <c r="L49" s="122"/>
      <c r="M49" s="123"/>
      <c r="N49" s="123"/>
      <c r="O49" s="123"/>
      <c r="P49" s="123"/>
      <c r="Q49" s="123"/>
      <c r="R49" s="123"/>
      <c r="S49" s="123"/>
      <c r="T49" s="124"/>
      <c r="U49" s="80"/>
      <c r="V49" s="58"/>
      <c r="W49" s="58"/>
      <c r="X49" s="58"/>
      <c r="Y49" s="58"/>
      <c r="Z49" s="58"/>
      <c r="AA49" s="58"/>
      <c r="AB49" s="58"/>
      <c r="AC49" s="58"/>
      <c r="AD49" s="58"/>
      <c r="AE49" s="58"/>
      <c r="AF49" s="58"/>
      <c r="AG49" s="58"/>
      <c r="AH49" s="58">
        <v>15</v>
      </c>
      <c r="AI49" s="58"/>
      <c r="AJ49" s="58"/>
      <c r="AK49" s="58"/>
      <c r="AL49" s="58"/>
      <c r="AM49" s="58"/>
      <c r="AN49" s="59"/>
    </row>
    <row r="50" spans="1:40" ht="67.5">
      <c r="A50" s="74" t="s">
        <v>208</v>
      </c>
      <c r="B50" s="23" t="s">
        <v>209</v>
      </c>
      <c r="C50" s="129"/>
      <c r="D50" s="131"/>
      <c r="E50" s="130"/>
      <c r="F50" s="31"/>
      <c r="G50" s="32"/>
      <c r="H50" s="67">
        <f t="shared" si="0"/>
        <v>1772</v>
      </c>
      <c r="I50" s="43"/>
      <c r="J50" s="44">
        <v>20</v>
      </c>
      <c r="K50" s="71">
        <f t="shared" si="1"/>
        <v>27</v>
      </c>
      <c r="L50" s="122"/>
      <c r="M50" s="123"/>
      <c r="N50" s="123"/>
      <c r="O50" s="123"/>
      <c r="P50" s="123"/>
      <c r="Q50" s="123"/>
      <c r="R50" s="123"/>
      <c r="S50" s="123"/>
      <c r="T50" s="124"/>
      <c r="U50" s="80"/>
      <c r="V50" s="58"/>
      <c r="W50" s="58"/>
      <c r="X50" s="58"/>
      <c r="Y50" s="58"/>
      <c r="Z50" s="58"/>
      <c r="AA50" s="58"/>
      <c r="AB50" s="58"/>
      <c r="AC50" s="58"/>
      <c r="AD50" s="58"/>
      <c r="AE50" s="58"/>
      <c r="AF50" s="58"/>
      <c r="AG50" s="58">
        <v>20</v>
      </c>
      <c r="AH50" s="58"/>
      <c r="AI50" s="58"/>
      <c r="AJ50" s="58"/>
      <c r="AK50" s="58"/>
      <c r="AL50" s="58"/>
      <c r="AM50" s="58"/>
      <c r="AN50" s="59"/>
    </row>
    <row r="51" spans="1:40" ht="45">
      <c r="A51" s="74" t="s">
        <v>210</v>
      </c>
      <c r="B51" s="23" t="s">
        <v>211</v>
      </c>
      <c r="C51" s="129"/>
      <c r="D51" s="131"/>
      <c r="E51" s="130"/>
      <c r="F51" s="31"/>
      <c r="G51" s="32"/>
      <c r="H51" s="67">
        <f t="shared" si="0"/>
        <v>1772</v>
      </c>
      <c r="I51" s="43"/>
      <c r="J51" s="44">
        <v>2</v>
      </c>
      <c r="K51" s="71">
        <f t="shared" si="1"/>
        <v>25</v>
      </c>
      <c r="L51" s="122"/>
      <c r="M51" s="123"/>
      <c r="N51" s="123"/>
      <c r="O51" s="123"/>
      <c r="P51" s="123"/>
      <c r="Q51" s="123"/>
      <c r="R51" s="123"/>
      <c r="S51" s="123"/>
      <c r="T51" s="124"/>
      <c r="U51" s="80"/>
      <c r="V51" s="58"/>
      <c r="W51" s="58"/>
      <c r="X51" s="58"/>
      <c r="Y51" s="58"/>
      <c r="Z51" s="58"/>
      <c r="AA51" s="58"/>
      <c r="AB51" s="58"/>
      <c r="AC51" s="58"/>
      <c r="AD51" s="58"/>
      <c r="AE51" s="58"/>
      <c r="AF51" s="58"/>
      <c r="AG51" s="58">
        <v>2</v>
      </c>
      <c r="AH51" s="58"/>
      <c r="AI51" s="58"/>
      <c r="AJ51" s="58"/>
      <c r="AK51" s="58"/>
      <c r="AL51" s="58"/>
      <c r="AM51" s="58"/>
      <c r="AN51" s="59"/>
    </row>
    <row r="52" spans="1:40" ht="33.75">
      <c r="A52" s="74" t="s">
        <v>212</v>
      </c>
      <c r="B52" s="23" t="s">
        <v>179</v>
      </c>
      <c r="C52" s="129"/>
      <c r="D52" s="131">
        <v>12</v>
      </c>
      <c r="E52" s="130">
        <v>11</v>
      </c>
      <c r="F52" s="31"/>
      <c r="G52" s="32">
        <v>400</v>
      </c>
      <c r="H52" s="67">
        <f t="shared" si="0"/>
        <v>1372</v>
      </c>
      <c r="I52" s="43"/>
      <c r="J52" s="44"/>
      <c r="K52" s="71">
        <f t="shared" si="1"/>
        <v>25</v>
      </c>
      <c r="L52" s="122"/>
      <c r="M52" s="123"/>
      <c r="N52" s="123"/>
      <c r="O52" s="123"/>
      <c r="P52" s="123"/>
      <c r="Q52" s="123"/>
      <c r="R52" s="123"/>
      <c r="S52" s="123"/>
      <c r="T52" s="124"/>
      <c r="U52" s="80"/>
      <c r="V52" s="58"/>
      <c r="W52" s="58"/>
      <c r="X52" s="58"/>
      <c r="Y52" s="58"/>
      <c r="Z52" s="58"/>
      <c r="AA52" s="58">
        <v>400</v>
      </c>
      <c r="AB52" s="58"/>
      <c r="AC52" s="58"/>
      <c r="AD52" s="58"/>
      <c r="AE52" s="58"/>
      <c r="AF52" s="58"/>
      <c r="AG52" s="58"/>
      <c r="AH52" s="58"/>
      <c r="AI52" s="58"/>
      <c r="AJ52" s="58"/>
      <c r="AK52" s="58"/>
      <c r="AL52" s="58"/>
      <c r="AM52" s="58"/>
      <c r="AN52" s="59"/>
    </row>
    <row r="53" spans="1:40" ht="78.75">
      <c r="A53" s="74" t="s">
        <v>212</v>
      </c>
      <c r="B53" s="23" t="s">
        <v>213</v>
      </c>
      <c r="C53" s="129"/>
      <c r="D53" s="131">
        <v>12</v>
      </c>
      <c r="E53" s="130">
        <v>11</v>
      </c>
      <c r="F53" s="31"/>
      <c r="G53" s="32">
        <v>60</v>
      </c>
      <c r="H53" s="67">
        <f t="shared" si="0"/>
        <v>1312</v>
      </c>
      <c r="I53" s="43"/>
      <c r="J53" s="44"/>
      <c r="K53" s="71">
        <f t="shared" si="1"/>
        <v>25</v>
      </c>
      <c r="L53" s="122"/>
      <c r="M53" s="123"/>
      <c r="N53" s="123"/>
      <c r="O53" s="123"/>
      <c r="P53" s="123"/>
      <c r="Q53" s="123"/>
      <c r="R53" s="123"/>
      <c r="S53" s="123"/>
      <c r="T53" s="124"/>
      <c r="U53" s="80">
        <v>60</v>
      </c>
      <c r="V53" s="58"/>
      <c r="W53" s="58"/>
      <c r="X53" s="58"/>
      <c r="Y53" s="58"/>
      <c r="Z53" s="58"/>
      <c r="AA53" s="58"/>
      <c r="AB53" s="58"/>
      <c r="AC53" s="58"/>
      <c r="AD53" s="58"/>
      <c r="AE53" s="58"/>
      <c r="AF53" s="58"/>
      <c r="AG53" s="58"/>
      <c r="AH53" s="58"/>
      <c r="AI53" s="58"/>
      <c r="AJ53" s="58"/>
      <c r="AK53" s="58"/>
      <c r="AL53" s="58"/>
      <c r="AM53" s="58"/>
      <c r="AN53" s="59"/>
    </row>
    <row r="54" spans="1:40" ht="33.75">
      <c r="A54" s="74" t="s">
        <v>212</v>
      </c>
      <c r="B54" s="23" t="s">
        <v>214</v>
      </c>
      <c r="C54" s="129"/>
      <c r="D54" s="131">
        <v>12</v>
      </c>
      <c r="E54" s="130">
        <v>11</v>
      </c>
      <c r="F54" s="31"/>
      <c r="G54" s="32">
        <v>24</v>
      </c>
      <c r="H54" s="67">
        <f t="shared" si="0"/>
        <v>1288</v>
      </c>
      <c r="I54" s="43"/>
      <c r="J54" s="44"/>
      <c r="K54" s="71">
        <f t="shared" si="1"/>
        <v>25</v>
      </c>
      <c r="L54" s="122"/>
      <c r="M54" s="123"/>
      <c r="N54" s="123"/>
      <c r="O54" s="123"/>
      <c r="P54" s="123"/>
      <c r="Q54" s="123"/>
      <c r="R54" s="123"/>
      <c r="S54" s="123"/>
      <c r="T54" s="124"/>
      <c r="U54" s="80"/>
      <c r="V54" s="58"/>
      <c r="W54" s="58"/>
      <c r="X54" s="58"/>
      <c r="Y54" s="58"/>
      <c r="Z54" s="58"/>
      <c r="AA54" s="58"/>
      <c r="AB54" s="58"/>
      <c r="AC54" s="58"/>
      <c r="AD54" s="58"/>
      <c r="AE54" s="58"/>
      <c r="AF54" s="58"/>
      <c r="AG54" s="58">
        <v>24</v>
      </c>
      <c r="AH54" s="58"/>
      <c r="AI54" s="58"/>
      <c r="AJ54" s="58"/>
      <c r="AK54" s="58"/>
      <c r="AL54" s="58"/>
      <c r="AM54" s="58"/>
      <c r="AN54" s="59"/>
    </row>
    <row r="55" spans="1:40" ht="33.75">
      <c r="A55" s="74" t="s">
        <v>212</v>
      </c>
      <c r="B55" s="23" t="s">
        <v>215</v>
      </c>
      <c r="C55" s="129"/>
      <c r="D55" s="131"/>
      <c r="E55" s="130"/>
      <c r="F55" s="31"/>
      <c r="G55" s="32">
        <v>5</v>
      </c>
      <c r="H55" s="67">
        <f t="shared" si="0"/>
        <v>1283</v>
      </c>
      <c r="I55" s="43"/>
      <c r="J55" s="44"/>
      <c r="K55" s="71">
        <f t="shared" si="1"/>
        <v>25</v>
      </c>
      <c r="L55" s="122"/>
      <c r="M55" s="123"/>
      <c r="N55" s="123"/>
      <c r="O55" s="123"/>
      <c r="P55" s="123"/>
      <c r="Q55" s="123"/>
      <c r="R55" s="123"/>
      <c r="S55" s="123"/>
      <c r="T55" s="124"/>
      <c r="U55" s="80"/>
      <c r="V55" s="58"/>
      <c r="W55" s="58"/>
      <c r="X55" s="58"/>
      <c r="Y55" s="58"/>
      <c r="Z55" s="58"/>
      <c r="AA55" s="58"/>
      <c r="AB55" s="58"/>
      <c r="AC55" s="58"/>
      <c r="AD55" s="58"/>
      <c r="AE55" s="58"/>
      <c r="AF55" s="58"/>
      <c r="AG55" s="58"/>
      <c r="AH55" s="58">
        <v>5</v>
      </c>
      <c r="AI55" s="58"/>
      <c r="AJ55" s="58"/>
      <c r="AK55" s="58"/>
      <c r="AL55" s="58"/>
      <c r="AM55" s="58"/>
      <c r="AN55" s="59"/>
    </row>
    <row r="56" spans="1:40" ht="45">
      <c r="A56" s="74" t="s">
        <v>212</v>
      </c>
      <c r="B56" s="23" t="s">
        <v>216</v>
      </c>
      <c r="C56" s="129"/>
      <c r="D56" s="131"/>
      <c r="E56" s="130"/>
      <c r="F56" s="31"/>
      <c r="G56" s="32">
        <v>15</v>
      </c>
      <c r="H56" s="67">
        <f t="shared" si="0"/>
        <v>1268</v>
      </c>
      <c r="I56" s="43"/>
      <c r="J56" s="44"/>
      <c r="K56" s="71">
        <f t="shared" si="1"/>
        <v>25</v>
      </c>
      <c r="L56" s="122"/>
      <c r="M56" s="123"/>
      <c r="N56" s="123"/>
      <c r="O56" s="123"/>
      <c r="P56" s="123"/>
      <c r="Q56" s="123"/>
      <c r="R56" s="123"/>
      <c r="S56" s="123"/>
      <c r="T56" s="124"/>
      <c r="U56" s="80"/>
      <c r="V56" s="58">
        <v>15</v>
      </c>
      <c r="W56" s="58"/>
      <c r="X56" s="58"/>
      <c r="Y56" s="58"/>
      <c r="Z56" s="58"/>
      <c r="AA56" s="58"/>
      <c r="AB56" s="58"/>
      <c r="AC56" s="58"/>
      <c r="AD56" s="58"/>
      <c r="AE56" s="58"/>
      <c r="AF56" s="58"/>
      <c r="AG56" s="58"/>
      <c r="AH56" s="58"/>
      <c r="AI56" s="58"/>
      <c r="AJ56" s="58"/>
      <c r="AK56" s="58"/>
      <c r="AL56" s="58"/>
      <c r="AM56" s="58"/>
      <c r="AN56" s="59"/>
    </row>
    <row r="57" spans="1:40" ht="56.25">
      <c r="A57" s="74" t="s">
        <v>212</v>
      </c>
      <c r="B57" s="23" t="s">
        <v>217</v>
      </c>
      <c r="C57" s="129"/>
      <c r="D57" s="131"/>
      <c r="E57" s="130"/>
      <c r="F57" s="31"/>
      <c r="G57" s="32">
        <v>19</v>
      </c>
      <c r="H57" s="67">
        <f t="shared" si="0"/>
        <v>1249</v>
      </c>
      <c r="I57" s="43"/>
      <c r="J57" s="44"/>
      <c r="K57" s="71">
        <f t="shared" si="1"/>
        <v>25</v>
      </c>
      <c r="L57" s="122"/>
      <c r="M57" s="123"/>
      <c r="N57" s="123"/>
      <c r="O57" s="123"/>
      <c r="P57" s="123"/>
      <c r="Q57" s="123"/>
      <c r="R57" s="123"/>
      <c r="S57" s="123"/>
      <c r="T57" s="124"/>
      <c r="U57" s="80"/>
      <c r="V57" s="58"/>
      <c r="W57" s="58"/>
      <c r="X57" s="58"/>
      <c r="Y57" s="58">
        <v>19</v>
      </c>
      <c r="Z57" s="58"/>
      <c r="AA57" s="58"/>
      <c r="AB57" s="58"/>
      <c r="AC57" s="58"/>
      <c r="AD57" s="58"/>
      <c r="AE57" s="58"/>
      <c r="AF57" s="58"/>
      <c r="AG57" s="58"/>
      <c r="AH57" s="58"/>
      <c r="AI57" s="58"/>
      <c r="AJ57" s="58"/>
      <c r="AK57" s="58"/>
      <c r="AL57" s="58"/>
      <c r="AM57" s="58"/>
      <c r="AN57" s="59"/>
    </row>
    <row r="58" spans="1:40" ht="33.75">
      <c r="A58" s="74" t="s">
        <v>212</v>
      </c>
      <c r="B58" s="23" t="s">
        <v>218</v>
      </c>
      <c r="C58" s="129"/>
      <c r="D58" s="131">
        <v>11</v>
      </c>
      <c r="E58" s="130">
        <v>10</v>
      </c>
      <c r="F58" s="31"/>
      <c r="G58" s="32">
        <v>1222</v>
      </c>
      <c r="H58" s="67">
        <f t="shared" si="0"/>
        <v>27</v>
      </c>
      <c r="I58" s="43"/>
      <c r="J58" s="44"/>
      <c r="K58" s="71">
        <f t="shared" si="1"/>
        <v>25</v>
      </c>
      <c r="L58" s="122"/>
      <c r="M58" s="123"/>
      <c r="N58" s="123"/>
      <c r="O58" s="123"/>
      <c r="P58" s="123"/>
      <c r="Q58" s="123"/>
      <c r="R58" s="123"/>
      <c r="S58" s="123"/>
      <c r="T58" s="124"/>
      <c r="U58" s="80"/>
      <c r="V58" s="58"/>
      <c r="W58" s="58"/>
      <c r="X58" s="58"/>
      <c r="Y58" s="58"/>
      <c r="Z58" s="58"/>
      <c r="AA58" s="58"/>
      <c r="AB58" s="58"/>
      <c r="AC58" s="58"/>
      <c r="AD58" s="58"/>
      <c r="AE58" s="58"/>
      <c r="AF58" s="58">
        <v>1222</v>
      </c>
      <c r="AG58" s="58"/>
      <c r="AH58" s="58"/>
      <c r="AI58" s="58"/>
      <c r="AJ58" s="58"/>
      <c r="AK58" s="58"/>
      <c r="AL58" s="58"/>
      <c r="AM58" s="58"/>
      <c r="AN58" s="59"/>
    </row>
    <row r="59" spans="1:40">
      <c r="A59" s="74" t="s">
        <v>212</v>
      </c>
      <c r="B59" s="23" t="s">
        <v>219</v>
      </c>
      <c r="C59" s="129"/>
      <c r="D59" s="131"/>
      <c r="E59" s="130"/>
      <c r="F59" s="31"/>
      <c r="G59" s="32">
        <v>27</v>
      </c>
      <c r="H59" s="67">
        <f t="shared" si="0"/>
        <v>0</v>
      </c>
      <c r="I59" s="43"/>
      <c r="J59" s="44"/>
      <c r="K59" s="71">
        <f t="shared" si="1"/>
        <v>25</v>
      </c>
      <c r="L59" s="122"/>
      <c r="M59" s="123"/>
      <c r="N59" s="123"/>
      <c r="O59" s="123"/>
      <c r="P59" s="123"/>
      <c r="Q59" s="123"/>
      <c r="R59" s="123"/>
      <c r="S59" s="123"/>
      <c r="T59" s="124"/>
      <c r="U59" s="80"/>
      <c r="V59" s="58"/>
      <c r="W59" s="58"/>
      <c r="X59" s="58"/>
      <c r="Y59" s="58"/>
      <c r="Z59" s="58"/>
      <c r="AA59" s="58"/>
      <c r="AB59" s="58"/>
      <c r="AC59" s="58"/>
      <c r="AD59" s="58"/>
      <c r="AE59" s="58"/>
      <c r="AF59" s="58">
        <v>27</v>
      </c>
      <c r="AG59" s="58"/>
      <c r="AH59" s="58"/>
      <c r="AI59" s="58"/>
      <c r="AJ59" s="58"/>
      <c r="AK59" s="58"/>
      <c r="AL59" s="58"/>
      <c r="AM59" s="58"/>
      <c r="AN59" s="59"/>
    </row>
    <row r="60" spans="1:40">
      <c r="A60" s="74"/>
      <c r="B60" s="23"/>
      <c r="C60" s="129"/>
      <c r="D60" s="131"/>
      <c r="E60" s="130"/>
      <c r="F60" s="31"/>
      <c r="G60" s="32"/>
      <c r="H60" s="67">
        <f t="shared" si="0"/>
        <v>0</v>
      </c>
      <c r="I60" s="43"/>
      <c r="J60" s="44"/>
      <c r="K60" s="71">
        <f t="shared" si="1"/>
        <v>25</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0</v>
      </c>
      <c r="I61" s="43"/>
      <c r="J61" s="44"/>
      <c r="K61" s="71">
        <f t="shared" si="1"/>
        <v>25</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0</v>
      </c>
      <c r="I62" s="43"/>
      <c r="J62" s="44"/>
      <c r="K62" s="71">
        <f t="shared" si="1"/>
        <v>25</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0</v>
      </c>
      <c r="I63" s="43"/>
      <c r="J63" s="44"/>
      <c r="K63" s="71">
        <f t="shared" si="1"/>
        <v>25</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0</v>
      </c>
      <c r="I64" s="43"/>
      <c r="J64" s="44"/>
      <c r="K64" s="71">
        <f t="shared" si="1"/>
        <v>25</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0</v>
      </c>
      <c r="I65" s="43"/>
      <c r="J65" s="44"/>
      <c r="K65" s="71">
        <f t="shared" si="1"/>
        <v>25</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0</v>
      </c>
      <c r="I66" s="43"/>
      <c r="J66" s="44"/>
      <c r="K66" s="71">
        <f t="shared" si="1"/>
        <v>25</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0</v>
      </c>
      <c r="I67" s="43"/>
      <c r="J67" s="44"/>
      <c r="K67" s="71">
        <f t="shared" si="1"/>
        <v>25</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0</v>
      </c>
      <c r="I68" s="43"/>
      <c r="J68" s="44"/>
      <c r="K68" s="71">
        <f t="shared" si="1"/>
        <v>25</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0</v>
      </c>
      <c r="I69" s="43"/>
      <c r="J69" s="44"/>
      <c r="K69" s="71">
        <f t="shared" si="1"/>
        <v>25</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0</v>
      </c>
      <c r="I70" s="43"/>
      <c r="J70" s="44"/>
      <c r="K70" s="71">
        <f t="shared" si="1"/>
        <v>25</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0</v>
      </c>
      <c r="I71" s="43"/>
      <c r="J71" s="44"/>
      <c r="K71" s="71">
        <f t="shared" si="1"/>
        <v>25</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0</v>
      </c>
      <c r="I72" s="43"/>
      <c r="J72" s="44"/>
      <c r="K72" s="71">
        <f t="shared" ref="K72:K114" si="3">K71+I72-J72</f>
        <v>25</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0</v>
      </c>
      <c r="I73" s="43"/>
      <c r="J73" s="44"/>
      <c r="K73" s="71">
        <f t="shared" si="3"/>
        <v>25</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0</v>
      </c>
      <c r="I74" s="43"/>
      <c r="J74" s="44"/>
      <c r="K74" s="71">
        <f t="shared" si="3"/>
        <v>25</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0</v>
      </c>
      <c r="I75" s="43"/>
      <c r="J75" s="44"/>
      <c r="K75" s="71">
        <f t="shared" si="3"/>
        <v>25</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0</v>
      </c>
      <c r="I76" s="43"/>
      <c r="J76" s="44"/>
      <c r="K76" s="71">
        <f t="shared" si="3"/>
        <v>25</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0</v>
      </c>
      <c r="I77" s="43"/>
      <c r="J77" s="44"/>
      <c r="K77" s="71">
        <f t="shared" si="3"/>
        <v>25</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0</v>
      </c>
      <c r="I78" s="45"/>
      <c r="J78" s="46"/>
      <c r="K78" s="71">
        <f t="shared" si="3"/>
        <v>25</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0</v>
      </c>
      <c r="I79" s="47"/>
      <c r="J79" s="46"/>
      <c r="K79" s="71">
        <f t="shared" si="3"/>
        <v>25</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0</v>
      </c>
      <c r="I80" s="45"/>
      <c r="J80" s="46"/>
      <c r="K80" s="71">
        <f t="shared" si="3"/>
        <v>25</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0</v>
      </c>
      <c r="I81" s="43"/>
      <c r="J81" s="44"/>
      <c r="K81" s="71">
        <f t="shared" si="3"/>
        <v>25</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0</v>
      </c>
      <c r="I82" s="43"/>
      <c r="J82" s="44"/>
      <c r="K82" s="71">
        <f t="shared" si="3"/>
        <v>25</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0</v>
      </c>
      <c r="I83" s="43"/>
      <c r="J83" s="44"/>
      <c r="K83" s="71">
        <f t="shared" si="3"/>
        <v>25</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0</v>
      </c>
      <c r="I84" s="43"/>
      <c r="J84" s="44"/>
      <c r="K84" s="71">
        <f t="shared" si="3"/>
        <v>25</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0</v>
      </c>
      <c r="I85" s="43"/>
      <c r="J85" s="44"/>
      <c r="K85" s="71">
        <f t="shared" si="3"/>
        <v>25</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0</v>
      </c>
      <c r="I86" s="43"/>
      <c r="J86" s="44"/>
      <c r="K86" s="71">
        <f t="shared" si="3"/>
        <v>25</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0</v>
      </c>
      <c r="I87" s="43"/>
      <c r="J87" s="44"/>
      <c r="K87" s="71">
        <f t="shared" si="3"/>
        <v>25</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0</v>
      </c>
      <c r="I88" s="43"/>
      <c r="J88" s="44"/>
      <c r="K88" s="71">
        <f t="shared" si="3"/>
        <v>25</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0</v>
      </c>
      <c r="I89" s="43"/>
      <c r="J89" s="44"/>
      <c r="K89" s="71">
        <f t="shared" si="3"/>
        <v>25</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0</v>
      </c>
      <c r="I90" s="43"/>
      <c r="J90" s="44"/>
      <c r="K90" s="71">
        <f t="shared" si="3"/>
        <v>25</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0</v>
      </c>
      <c r="I91" s="43"/>
      <c r="J91" s="44"/>
      <c r="K91" s="71">
        <f t="shared" si="3"/>
        <v>25</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0</v>
      </c>
      <c r="I92" s="43"/>
      <c r="J92" s="44"/>
      <c r="K92" s="71">
        <f t="shared" si="3"/>
        <v>25</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0</v>
      </c>
      <c r="I93" s="43"/>
      <c r="J93" s="44"/>
      <c r="K93" s="71">
        <f t="shared" si="3"/>
        <v>25</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0</v>
      </c>
      <c r="I94" s="43"/>
      <c r="J94" s="44"/>
      <c r="K94" s="71">
        <f t="shared" si="3"/>
        <v>25</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0</v>
      </c>
      <c r="I95" s="43"/>
      <c r="J95" s="44"/>
      <c r="K95" s="71">
        <f t="shared" si="3"/>
        <v>25</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0</v>
      </c>
      <c r="I96" s="43"/>
      <c r="J96" s="44"/>
      <c r="K96" s="71">
        <f t="shared" si="3"/>
        <v>25</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0</v>
      </c>
      <c r="I97" s="43"/>
      <c r="J97" s="44"/>
      <c r="K97" s="71">
        <f t="shared" si="3"/>
        <v>25</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0</v>
      </c>
      <c r="I98" s="43"/>
      <c r="J98" s="44"/>
      <c r="K98" s="71">
        <f t="shared" si="3"/>
        <v>25</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0</v>
      </c>
      <c r="I99" s="43"/>
      <c r="J99" s="44"/>
      <c r="K99" s="71">
        <f t="shared" si="3"/>
        <v>25</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0</v>
      </c>
      <c r="I100" s="43"/>
      <c r="J100" s="44"/>
      <c r="K100" s="71">
        <f t="shared" si="3"/>
        <v>25</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0</v>
      </c>
      <c r="I101" s="43"/>
      <c r="J101" s="44"/>
      <c r="K101" s="71">
        <f t="shared" si="3"/>
        <v>25</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0</v>
      </c>
      <c r="I102" s="43"/>
      <c r="J102" s="44"/>
      <c r="K102" s="71">
        <f t="shared" si="3"/>
        <v>25</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0</v>
      </c>
      <c r="I103" s="43"/>
      <c r="J103" s="44"/>
      <c r="K103" s="71">
        <f t="shared" si="3"/>
        <v>25</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0</v>
      </c>
      <c r="I104" s="43"/>
      <c r="J104" s="44"/>
      <c r="K104" s="71">
        <f t="shared" si="3"/>
        <v>25</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0</v>
      </c>
      <c r="I105" s="43"/>
      <c r="J105" s="44"/>
      <c r="K105" s="71">
        <f t="shared" si="3"/>
        <v>25</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0</v>
      </c>
      <c r="I106" s="43"/>
      <c r="J106" s="44"/>
      <c r="K106" s="71">
        <f t="shared" si="3"/>
        <v>25</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0</v>
      </c>
      <c r="I107" s="43"/>
      <c r="J107" s="44"/>
      <c r="K107" s="71">
        <f t="shared" si="3"/>
        <v>25</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0</v>
      </c>
      <c r="I108" s="43"/>
      <c r="J108" s="44"/>
      <c r="K108" s="71">
        <f t="shared" si="3"/>
        <v>25</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0</v>
      </c>
      <c r="I109" s="43"/>
      <c r="J109" s="44"/>
      <c r="K109" s="71">
        <f t="shared" si="3"/>
        <v>25</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0</v>
      </c>
      <c r="I110" s="43"/>
      <c r="J110" s="44"/>
      <c r="K110" s="71">
        <f t="shared" si="3"/>
        <v>25</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0</v>
      </c>
      <c r="I111" s="43"/>
      <c r="J111" s="44"/>
      <c r="K111" s="71">
        <f t="shared" si="3"/>
        <v>25</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0</v>
      </c>
      <c r="I112" s="43"/>
      <c r="J112" s="44"/>
      <c r="K112" s="71">
        <f t="shared" si="3"/>
        <v>25</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0</v>
      </c>
      <c r="I113" s="45"/>
      <c r="J113" s="46"/>
      <c r="K113" s="71">
        <f t="shared" si="3"/>
        <v>25</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0</v>
      </c>
      <c r="I114" s="47"/>
      <c r="J114" s="46"/>
      <c r="K114" s="71">
        <f t="shared" si="3"/>
        <v>25</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0</v>
      </c>
      <c r="I115" s="47"/>
      <c r="J115" s="48"/>
      <c r="K115" s="71">
        <f t="shared" ref="K115:K159" si="5">K114+I115-J115</f>
        <v>25</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0</v>
      </c>
      <c r="I116" s="43"/>
      <c r="J116" s="44"/>
      <c r="K116" s="71">
        <f t="shared" si="5"/>
        <v>25</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0</v>
      </c>
      <c r="I117" s="43"/>
      <c r="J117" s="44"/>
      <c r="K117" s="71">
        <f t="shared" si="5"/>
        <v>25</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0</v>
      </c>
      <c r="I118" s="43"/>
      <c r="J118" s="44"/>
      <c r="K118" s="71">
        <f t="shared" si="5"/>
        <v>25</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0</v>
      </c>
      <c r="I119" s="43"/>
      <c r="J119" s="44"/>
      <c r="K119" s="71">
        <f t="shared" si="5"/>
        <v>25</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0</v>
      </c>
      <c r="I120" s="43"/>
      <c r="J120" s="44"/>
      <c r="K120" s="71">
        <f t="shared" si="5"/>
        <v>25</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0</v>
      </c>
      <c r="I121" s="43"/>
      <c r="J121" s="44"/>
      <c r="K121" s="71">
        <f t="shared" si="5"/>
        <v>25</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0</v>
      </c>
      <c r="I122" s="43"/>
      <c r="J122" s="44"/>
      <c r="K122" s="71">
        <f t="shared" si="5"/>
        <v>25</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0</v>
      </c>
      <c r="I123" s="43"/>
      <c r="J123" s="44"/>
      <c r="K123" s="71">
        <f t="shared" si="5"/>
        <v>25</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0</v>
      </c>
      <c r="I124" s="43"/>
      <c r="J124" s="44"/>
      <c r="K124" s="71">
        <f t="shared" si="5"/>
        <v>25</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0</v>
      </c>
      <c r="I125" s="43"/>
      <c r="J125" s="44"/>
      <c r="K125" s="71">
        <f t="shared" si="5"/>
        <v>25</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0</v>
      </c>
      <c r="I126" s="43"/>
      <c r="J126" s="44"/>
      <c r="K126" s="71">
        <f t="shared" si="5"/>
        <v>25</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0</v>
      </c>
      <c r="I127" s="43"/>
      <c r="J127" s="44"/>
      <c r="K127" s="71">
        <f t="shared" si="5"/>
        <v>25</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0</v>
      </c>
      <c r="I128" s="43"/>
      <c r="J128" s="44"/>
      <c r="K128" s="71">
        <f t="shared" si="5"/>
        <v>25</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0</v>
      </c>
      <c r="I129" s="43"/>
      <c r="J129" s="44"/>
      <c r="K129" s="71">
        <f t="shared" si="5"/>
        <v>25</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0</v>
      </c>
      <c r="I130" s="43"/>
      <c r="J130" s="44"/>
      <c r="K130" s="71">
        <f t="shared" si="5"/>
        <v>25</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0</v>
      </c>
      <c r="I131" s="43"/>
      <c r="J131" s="44"/>
      <c r="K131" s="71">
        <f t="shared" si="5"/>
        <v>25</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0</v>
      </c>
      <c r="I132" s="43"/>
      <c r="J132" s="44"/>
      <c r="K132" s="71">
        <f t="shared" si="5"/>
        <v>25</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0</v>
      </c>
      <c r="I133" s="43"/>
      <c r="J133" s="44"/>
      <c r="K133" s="71">
        <f t="shared" si="5"/>
        <v>25</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0</v>
      </c>
      <c r="I134" s="43"/>
      <c r="J134" s="44"/>
      <c r="K134" s="71">
        <f t="shared" si="5"/>
        <v>25</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0</v>
      </c>
      <c r="I135" s="43"/>
      <c r="J135" s="44"/>
      <c r="K135" s="71">
        <f t="shared" si="5"/>
        <v>25</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0</v>
      </c>
      <c r="I136" s="43"/>
      <c r="J136" s="44"/>
      <c r="K136" s="71">
        <f t="shared" si="5"/>
        <v>25</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0</v>
      </c>
      <c r="I137" s="43"/>
      <c r="J137" s="44"/>
      <c r="K137" s="71">
        <f t="shared" si="5"/>
        <v>25</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0</v>
      </c>
      <c r="I138" s="43"/>
      <c r="J138" s="44"/>
      <c r="K138" s="71">
        <f t="shared" si="5"/>
        <v>25</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0</v>
      </c>
      <c r="I139" s="43"/>
      <c r="J139" s="44"/>
      <c r="K139" s="71">
        <f t="shared" si="5"/>
        <v>25</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0</v>
      </c>
      <c r="I140" s="43"/>
      <c r="J140" s="44"/>
      <c r="K140" s="71">
        <f t="shared" si="5"/>
        <v>25</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0</v>
      </c>
      <c r="I141" s="43"/>
      <c r="J141" s="44"/>
      <c r="K141" s="71">
        <f t="shared" si="5"/>
        <v>25</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0</v>
      </c>
      <c r="I142" s="43"/>
      <c r="J142" s="44"/>
      <c r="K142" s="71">
        <f t="shared" si="5"/>
        <v>25</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0</v>
      </c>
      <c r="I143" s="43"/>
      <c r="J143" s="44"/>
      <c r="K143" s="71">
        <f t="shared" si="5"/>
        <v>25</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0</v>
      </c>
      <c r="I144" s="43"/>
      <c r="J144" s="44"/>
      <c r="K144" s="71">
        <f t="shared" si="5"/>
        <v>25</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0</v>
      </c>
      <c r="I145" s="43"/>
      <c r="J145" s="44"/>
      <c r="K145" s="71">
        <f t="shared" si="5"/>
        <v>25</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0</v>
      </c>
      <c r="I146" s="43"/>
      <c r="J146" s="44"/>
      <c r="K146" s="71">
        <f t="shared" si="5"/>
        <v>25</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0</v>
      </c>
      <c r="I147" s="43"/>
      <c r="J147" s="44"/>
      <c r="K147" s="71">
        <f t="shared" si="5"/>
        <v>25</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0</v>
      </c>
      <c r="I148" s="43"/>
      <c r="J148" s="44"/>
      <c r="K148" s="71">
        <f t="shared" si="5"/>
        <v>25</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0</v>
      </c>
      <c r="I149" s="43"/>
      <c r="J149" s="44"/>
      <c r="K149" s="71">
        <f t="shared" si="5"/>
        <v>25</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0</v>
      </c>
      <c r="I150" s="43"/>
      <c r="J150" s="44"/>
      <c r="K150" s="71">
        <f t="shared" si="5"/>
        <v>25</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0</v>
      </c>
      <c r="I151" s="43"/>
      <c r="J151" s="44"/>
      <c r="K151" s="71">
        <f t="shared" si="5"/>
        <v>25</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0</v>
      </c>
      <c r="I152" s="43"/>
      <c r="J152" s="44"/>
      <c r="K152" s="71">
        <f t="shared" si="5"/>
        <v>25</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0</v>
      </c>
      <c r="I153" s="43"/>
      <c r="J153" s="44"/>
      <c r="K153" s="71">
        <f t="shared" si="5"/>
        <v>25</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0</v>
      </c>
      <c r="I154" s="43"/>
      <c r="J154" s="44"/>
      <c r="K154" s="71">
        <f t="shared" si="5"/>
        <v>25</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0</v>
      </c>
      <c r="I155" s="43"/>
      <c r="J155" s="44"/>
      <c r="K155" s="71">
        <f t="shared" si="5"/>
        <v>25</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0</v>
      </c>
      <c r="I156" s="43"/>
      <c r="J156" s="44"/>
      <c r="K156" s="71">
        <f t="shared" si="5"/>
        <v>25</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0</v>
      </c>
      <c r="I157" s="43"/>
      <c r="J157" s="44"/>
      <c r="K157" s="71">
        <f t="shared" si="5"/>
        <v>25</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0</v>
      </c>
      <c r="I158" s="43"/>
      <c r="J158" s="44"/>
      <c r="K158" s="71">
        <f t="shared" si="5"/>
        <v>25</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0</v>
      </c>
      <c r="I159" s="49"/>
      <c r="J159" s="50"/>
      <c r="K159" s="71">
        <f t="shared" si="5"/>
        <v>25</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3860</v>
      </c>
    </row>
    <row r="160" spans="1:42" s="7" customFormat="1" ht="12" thickBot="1">
      <c r="A160" s="24"/>
      <c r="B160" s="138" t="s">
        <v>96</v>
      </c>
      <c r="C160" s="28"/>
      <c r="D160" s="29"/>
      <c r="E160" s="30"/>
      <c r="F160" s="65"/>
      <c r="G160" s="66"/>
      <c r="H160" s="117">
        <f>H159</f>
        <v>0</v>
      </c>
      <c r="I160" s="72"/>
      <c r="J160" s="73"/>
      <c r="K160" s="116">
        <f>K159</f>
        <v>25</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3860</v>
      </c>
      <c r="M161" s="115">
        <f t="shared" si="6"/>
        <v>0</v>
      </c>
      <c r="N161" s="115">
        <f t="shared" si="6"/>
        <v>0</v>
      </c>
      <c r="O161" s="115">
        <f t="shared" si="6"/>
        <v>0</v>
      </c>
      <c r="P161" s="115">
        <f t="shared" si="6"/>
        <v>0</v>
      </c>
      <c r="Q161" s="115">
        <f t="shared" si="6"/>
        <v>0</v>
      </c>
      <c r="R161" s="115">
        <f t="shared" si="6"/>
        <v>0</v>
      </c>
      <c r="S161" s="115">
        <f t="shared" si="6"/>
        <v>0</v>
      </c>
      <c r="T161" s="115">
        <f t="shared" si="6"/>
        <v>0</v>
      </c>
      <c r="U161" s="115">
        <f>SUM(U6:U160)</f>
        <v>60</v>
      </c>
      <c r="V161" s="115">
        <f t="shared" ref="V161:AO161" si="7">SUM(V6:V160)</f>
        <v>62</v>
      </c>
      <c r="W161" s="115">
        <f t="shared" si="7"/>
        <v>1665</v>
      </c>
      <c r="X161" s="115">
        <f t="shared" si="7"/>
        <v>0</v>
      </c>
      <c r="Y161" s="115">
        <f t="shared" si="7"/>
        <v>64</v>
      </c>
      <c r="Z161" s="115">
        <f t="shared" si="7"/>
        <v>0</v>
      </c>
      <c r="AA161" s="115">
        <f t="shared" si="7"/>
        <v>1354</v>
      </c>
      <c r="AB161" s="115">
        <f t="shared" si="7"/>
        <v>0</v>
      </c>
      <c r="AC161" s="115">
        <f t="shared" si="7"/>
        <v>0</v>
      </c>
      <c r="AD161" s="115">
        <f t="shared" si="7"/>
        <v>0</v>
      </c>
      <c r="AE161" s="115">
        <f t="shared" si="7"/>
        <v>0</v>
      </c>
      <c r="AF161" s="115">
        <f t="shared" si="7"/>
        <v>1249</v>
      </c>
      <c r="AG161" s="115">
        <f t="shared" si="7"/>
        <v>104</v>
      </c>
      <c r="AH161" s="115">
        <f t="shared" si="7"/>
        <v>161</v>
      </c>
      <c r="AI161" s="115">
        <f t="shared" si="7"/>
        <v>0</v>
      </c>
      <c r="AJ161" s="115">
        <f t="shared" si="7"/>
        <v>0</v>
      </c>
      <c r="AK161" s="115">
        <f t="shared" si="7"/>
        <v>0</v>
      </c>
      <c r="AL161" s="115">
        <f t="shared" si="7"/>
        <v>0</v>
      </c>
      <c r="AM161" s="115">
        <f t="shared" si="7"/>
        <v>0</v>
      </c>
      <c r="AN161" s="115">
        <f t="shared" si="7"/>
        <v>0</v>
      </c>
      <c r="AO161" s="64">
        <f t="shared" si="7"/>
        <v>0</v>
      </c>
      <c r="AP161" s="139">
        <f>SUM(U161:AN161)</f>
        <v>4719</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67"/>
      <c r="Y165" s="267"/>
      <c r="Z165" s="267"/>
      <c r="AA165" s="267"/>
      <c r="AB165" s="267"/>
      <c r="AC165" s="267"/>
      <c r="AD165" s="267"/>
      <c r="AE165" s="267"/>
      <c r="AF165" s="267"/>
      <c r="AG165" s="267"/>
      <c r="AH165" s="267"/>
      <c r="AI165" s="267"/>
      <c r="AJ165" s="267"/>
      <c r="AK165" s="267"/>
      <c r="AL165" s="267"/>
      <c r="AM165" s="267"/>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68" t="s">
        <v>95</v>
      </c>
      <c r="Z167" s="268"/>
      <c r="AA167" s="268"/>
      <c r="AB167" s="268"/>
      <c r="AC167" s="103"/>
      <c r="AD167" s="51"/>
      <c r="AE167" s="52"/>
      <c r="AF167" s="53"/>
      <c r="AG167" s="9"/>
      <c r="AH167" s="9"/>
      <c r="AI167" s="9"/>
      <c r="AJ167" s="9"/>
    </row>
    <row r="168" spans="1:42" s="7" customFormat="1">
      <c r="A168" s="10"/>
      <c r="B168" s="10"/>
      <c r="C168" s="10"/>
      <c r="D168" s="10"/>
      <c r="E168" s="10"/>
      <c r="F168" s="285"/>
      <c r="G168" s="285"/>
      <c r="H168" s="285"/>
      <c r="I168" s="11"/>
      <c r="J168" s="12"/>
      <c r="K168" s="12"/>
      <c r="L168" s="12"/>
      <c r="M168" s="12"/>
      <c r="N168" s="12"/>
      <c r="O168" s="12"/>
      <c r="P168" s="12"/>
      <c r="Q168" s="12"/>
      <c r="R168" s="12"/>
      <c r="S168" s="12"/>
      <c r="T168" s="12"/>
      <c r="U168" s="285"/>
      <c r="V168" s="285"/>
      <c r="W168" s="285"/>
      <c r="X168" s="285"/>
      <c r="Y168" s="285"/>
      <c r="Z168" s="285"/>
      <c r="AA168" s="285"/>
      <c r="AB168" s="285"/>
      <c r="AC168" s="285"/>
      <c r="AD168" s="285"/>
      <c r="AE168" s="285"/>
      <c r="AF168" s="285"/>
      <c r="AG168" s="285"/>
      <c r="AH168" s="285"/>
      <c r="AI168" s="285"/>
      <c r="AJ168" s="285"/>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84"/>
      <c r="G170" s="284"/>
      <c r="H170" s="12"/>
      <c r="I170" s="284"/>
      <c r="J170" s="28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85"/>
      <c r="G203" s="285"/>
      <c r="H203" s="285"/>
      <c r="I203" s="11"/>
      <c r="J203" s="12"/>
      <c r="K203" s="12"/>
      <c r="L203" s="12"/>
      <c r="M203" s="12"/>
      <c r="N203" s="12"/>
      <c r="O203" s="12"/>
      <c r="P203" s="12"/>
      <c r="Q203" s="12"/>
      <c r="R203" s="12"/>
      <c r="S203" s="12"/>
      <c r="T203" s="12"/>
      <c r="U203" s="285"/>
      <c r="V203" s="285"/>
      <c r="W203" s="285"/>
      <c r="X203" s="285"/>
      <c r="Y203" s="285"/>
      <c r="Z203" s="285"/>
      <c r="AA203" s="285"/>
      <c r="AB203" s="285"/>
      <c r="AC203" s="285"/>
      <c r="AD203" s="285"/>
      <c r="AE203" s="285"/>
      <c r="AF203" s="285"/>
      <c r="AG203" s="285"/>
      <c r="AH203" s="285"/>
      <c r="AI203" s="285"/>
      <c r="AJ203" s="285"/>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84"/>
      <c r="G205" s="284"/>
      <c r="H205" s="12"/>
      <c r="I205" s="284"/>
      <c r="J205" s="284"/>
      <c r="K205" s="12"/>
      <c r="L205" s="12"/>
      <c r="M205" s="12"/>
      <c r="N205" s="12"/>
      <c r="O205" s="12"/>
      <c r="P205" s="12"/>
      <c r="Q205" s="12"/>
      <c r="R205" s="12"/>
      <c r="S205" s="12"/>
      <c r="T205" s="12"/>
      <c r="U205" s="267"/>
      <c r="V205" s="267"/>
      <c r="W205" s="267"/>
      <c r="X205" s="267"/>
      <c r="Y205" s="267"/>
      <c r="Z205" s="267"/>
      <c r="AA205" s="267"/>
      <c r="AB205" s="267"/>
      <c r="AC205" s="267"/>
      <c r="AD205" s="267"/>
      <c r="AE205" s="267"/>
      <c r="AF205" s="267"/>
      <c r="AG205" s="267"/>
      <c r="AH205" s="267"/>
      <c r="AI205" s="267"/>
      <c r="AJ205" s="267"/>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86"/>
      <c r="G238" s="286"/>
      <c r="H238" s="286"/>
      <c r="I238" s="17"/>
      <c r="J238" s="10"/>
      <c r="K238" s="10"/>
      <c r="L238" s="10"/>
      <c r="M238" s="10"/>
      <c r="N238" s="10"/>
      <c r="O238" s="10"/>
      <c r="P238" s="10"/>
      <c r="Q238" s="10"/>
      <c r="R238" s="10"/>
      <c r="S238" s="10"/>
      <c r="T238" s="10"/>
      <c r="U238" s="286"/>
      <c r="V238" s="286"/>
      <c r="W238" s="286"/>
      <c r="X238" s="286"/>
      <c r="Y238" s="286"/>
      <c r="Z238" s="286"/>
      <c r="AA238" s="286"/>
      <c r="AB238" s="286"/>
      <c r="AC238" s="286"/>
      <c r="AD238" s="286"/>
      <c r="AE238" s="286"/>
      <c r="AF238" s="286"/>
      <c r="AG238" s="286"/>
      <c r="AH238" s="286"/>
      <c r="AI238" s="286"/>
      <c r="AJ238" s="286"/>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86"/>
      <c r="G272" s="286"/>
      <c r="H272" s="286"/>
      <c r="I272" s="17"/>
      <c r="J272" s="10"/>
      <c r="K272" s="10"/>
      <c r="L272" s="10"/>
      <c r="M272" s="10"/>
      <c r="N272" s="10"/>
      <c r="O272" s="10"/>
      <c r="P272" s="10"/>
      <c r="Q272" s="10"/>
      <c r="R272" s="10"/>
      <c r="S272" s="10"/>
      <c r="T272" s="10"/>
      <c r="U272" s="286"/>
      <c r="V272" s="286"/>
      <c r="W272" s="286"/>
      <c r="X272" s="286"/>
      <c r="Y272" s="286"/>
      <c r="Z272" s="286"/>
      <c r="AA272" s="286"/>
      <c r="AB272" s="286"/>
      <c r="AC272" s="286"/>
      <c r="AD272" s="286"/>
      <c r="AE272" s="286"/>
      <c r="AF272" s="286"/>
      <c r="AG272" s="286"/>
      <c r="AH272" s="286"/>
      <c r="AI272" s="286"/>
      <c r="AJ272" s="286"/>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86"/>
      <c r="G306" s="286"/>
      <c r="H306" s="286"/>
      <c r="I306" s="17"/>
      <c r="J306" s="10"/>
      <c r="K306" s="10"/>
      <c r="L306" s="10"/>
      <c r="M306" s="10"/>
      <c r="N306" s="10"/>
      <c r="O306" s="10"/>
      <c r="P306" s="10"/>
      <c r="Q306" s="10"/>
      <c r="R306" s="10"/>
      <c r="S306" s="10"/>
      <c r="T306" s="10"/>
      <c r="U306" s="286"/>
      <c r="V306" s="286"/>
      <c r="W306" s="286"/>
      <c r="X306" s="286"/>
      <c r="Y306" s="286"/>
      <c r="Z306" s="286"/>
      <c r="AA306" s="286"/>
      <c r="AB306" s="286"/>
      <c r="AC306" s="286"/>
      <c r="AD306" s="286"/>
      <c r="AE306" s="286"/>
      <c r="AF306" s="286"/>
      <c r="AG306" s="286"/>
      <c r="AH306" s="286"/>
      <c r="AI306" s="286"/>
      <c r="AJ306" s="286"/>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86"/>
      <c r="G340" s="286"/>
      <c r="H340" s="286"/>
      <c r="I340" s="17"/>
      <c r="J340" s="10"/>
      <c r="K340" s="10"/>
      <c r="L340" s="10"/>
      <c r="M340" s="10"/>
      <c r="N340" s="10"/>
      <c r="O340" s="10"/>
      <c r="P340" s="10"/>
      <c r="Q340" s="10"/>
      <c r="R340" s="10"/>
      <c r="S340" s="10"/>
      <c r="T340" s="10"/>
      <c r="U340" s="286"/>
      <c r="V340" s="286"/>
      <c r="W340" s="286"/>
      <c r="X340" s="286"/>
      <c r="Y340" s="286"/>
      <c r="Z340" s="286"/>
      <c r="AA340" s="286"/>
      <c r="AB340" s="286"/>
      <c r="AC340" s="286"/>
      <c r="AD340" s="286"/>
      <c r="AE340" s="286"/>
      <c r="AF340" s="286"/>
      <c r="AG340" s="286"/>
      <c r="AH340" s="286"/>
      <c r="AI340" s="286"/>
      <c r="AJ340" s="286"/>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B1:I1"/>
    <mergeCell ref="L2:T2"/>
    <mergeCell ref="U2:AM2"/>
    <mergeCell ref="D3:E3"/>
    <mergeCell ref="C2:E2"/>
    <mergeCell ref="F340:H340"/>
    <mergeCell ref="U340:AJ340"/>
    <mergeCell ref="F238:H238"/>
    <mergeCell ref="U238:AJ238"/>
    <mergeCell ref="F272:H272"/>
    <mergeCell ref="U272:AJ272"/>
    <mergeCell ref="F306:H306"/>
    <mergeCell ref="U306:AJ306"/>
    <mergeCell ref="I205:J205"/>
    <mergeCell ref="U205:AJ205"/>
    <mergeCell ref="F168:H168"/>
    <mergeCell ref="U168:AJ168"/>
    <mergeCell ref="F170:G170"/>
    <mergeCell ref="I170:J170"/>
    <mergeCell ref="F203:H203"/>
    <mergeCell ref="U203:AJ203"/>
    <mergeCell ref="F205:G205"/>
    <mergeCell ref="X165:AM165"/>
    <mergeCell ref="Y167:AB167"/>
    <mergeCell ref="U5:AN5"/>
    <mergeCell ref="F3:H3"/>
    <mergeCell ref="F5:G5"/>
    <mergeCell ref="I5:J5"/>
    <mergeCell ref="I3:K3"/>
    <mergeCell ref="L3:T3"/>
    <mergeCell ref="L5:T5"/>
    <mergeCell ref="U3:AN3"/>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F6" sqref="F6:F20"/>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41333</v>
      </c>
      <c r="C3" s="108" t="s">
        <v>94</v>
      </c>
      <c r="D3" s="223">
        <f ca="1">TODAY()</f>
        <v>41674</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v>30</v>
      </c>
      <c r="C6" s="228">
        <f>'Cash Analysis'!U161</f>
        <v>60</v>
      </c>
      <c r="D6" s="264">
        <f>B6+C6</f>
        <v>90</v>
      </c>
      <c r="E6" s="247">
        <v>0</v>
      </c>
      <c r="F6" s="248">
        <v>340</v>
      </c>
    </row>
    <row r="7" spans="1:10">
      <c r="A7" s="182" t="s">
        <v>19</v>
      </c>
      <c r="B7" s="226"/>
      <c r="C7" s="228">
        <f>'Cash Analysis'!V161</f>
        <v>62</v>
      </c>
      <c r="D7" s="264">
        <f>B7+C7</f>
        <v>62</v>
      </c>
      <c r="E7" s="247">
        <v>0</v>
      </c>
      <c r="F7" s="248">
        <v>0</v>
      </c>
    </row>
    <row r="8" spans="1:10">
      <c r="A8" s="182" t="s">
        <v>20</v>
      </c>
      <c r="B8" s="226">
        <v>272</v>
      </c>
      <c r="C8" s="228">
        <f>'Cash Analysis'!W161</f>
        <v>1665</v>
      </c>
      <c r="D8" s="264">
        <f t="shared" ref="D8:D20" si="0">B8+C8</f>
        <v>1937</v>
      </c>
      <c r="E8" s="247">
        <v>0</v>
      </c>
      <c r="F8" s="248">
        <v>2370</v>
      </c>
    </row>
    <row r="9" spans="1:10">
      <c r="A9" s="182" t="s">
        <v>21</v>
      </c>
      <c r="B9" s="226">
        <v>150</v>
      </c>
      <c r="C9" s="228">
        <f>'Cash Analysis'!X161</f>
        <v>0</v>
      </c>
      <c r="D9" s="264">
        <f t="shared" si="0"/>
        <v>150</v>
      </c>
      <c r="E9" s="247">
        <v>0</v>
      </c>
      <c r="F9" s="248">
        <v>290</v>
      </c>
    </row>
    <row r="10" spans="1:10">
      <c r="A10" s="182" t="s">
        <v>22</v>
      </c>
      <c r="B10" s="226">
        <v>170</v>
      </c>
      <c r="C10" s="228">
        <f>'Cash Analysis'!Y161</f>
        <v>64</v>
      </c>
      <c r="D10" s="264">
        <f t="shared" si="0"/>
        <v>234</v>
      </c>
      <c r="E10" s="247">
        <v>0</v>
      </c>
      <c r="F10" s="248">
        <v>100</v>
      </c>
    </row>
    <row r="11" spans="1:10">
      <c r="A11" s="182" t="s">
        <v>23</v>
      </c>
      <c r="B11" s="226">
        <v>75</v>
      </c>
      <c r="C11" s="228">
        <f>'Cash Analysis'!Z161</f>
        <v>0</v>
      </c>
      <c r="D11" s="264">
        <f t="shared" si="0"/>
        <v>75</v>
      </c>
      <c r="E11" s="247">
        <v>0</v>
      </c>
      <c r="F11" s="248">
        <v>501</v>
      </c>
    </row>
    <row r="12" spans="1:10">
      <c r="A12" s="182" t="s">
        <v>24</v>
      </c>
      <c r="B12" s="226">
        <v>3169</v>
      </c>
      <c r="C12" s="228">
        <f>'Cash Analysis'!AA161</f>
        <v>1354</v>
      </c>
      <c r="D12" s="264">
        <f t="shared" si="0"/>
        <v>4523</v>
      </c>
      <c r="E12" s="247">
        <v>2016</v>
      </c>
      <c r="F12" s="248">
        <v>13670</v>
      </c>
    </row>
    <row r="13" spans="1:10">
      <c r="A13" s="182" t="s">
        <v>25</v>
      </c>
      <c r="B13" s="226"/>
      <c r="C13" s="228">
        <f>'Cash Analysis'!AB161</f>
        <v>0</v>
      </c>
      <c r="D13" s="264">
        <f t="shared" si="0"/>
        <v>0</v>
      </c>
      <c r="E13" s="247">
        <v>0</v>
      </c>
      <c r="F13" s="248"/>
    </row>
    <row r="14" spans="1:10">
      <c r="A14" s="182" t="s">
        <v>26</v>
      </c>
      <c r="B14" s="226">
        <v>30</v>
      </c>
      <c r="C14" s="229">
        <f>'Cash Analysis'!AC161</f>
        <v>0</v>
      </c>
      <c r="D14" s="264">
        <f t="shared" si="0"/>
        <v>30</v>
      </c>
      <c r="E14" s="247">
        <v>0</v>
      </c>
      <c r="F14" s="248">
        <v>390</v>
      </c>
    </row>
    <row r="15" spans="1:10">
      <c r="A15" s="182" t="s">
        <v>27</v>
      </c>
      <c r="B15" s="226">
        <v>20</v>
      </c>
      <c r="C15" s="228">
        <f>'Cash Analysis'!AD161</f>
        <v>0</v>
      </c>
      <c r="D15" s="264">
        <f t="shared" si="0"/>
        <v>20</v>
      </c>
      <c r="E15" s="247">
        <v>20</v>
      </c>
      <c r="F15" s="248">
        <v>980</v>
      </c>
    </row>
    <row r="16" spans="1:10">
      <c r="A16" s="182" t="s">
        <v>28</v>
      </c>
      <c r="B16" s="226">
        <v>90</v>
      </c>
      <c r="C16" s="228">
        <f>'Cash Analysis'!AE161</f>
        <v>0</v>
      </c>
      <c r="D16" s="264">
        <f t="shared" si="0"/>
        <v>90</v>
      </c>
      <c r="E16" s="247">
        <v>480</v>
      </c>
      <c r="F16" s="248">
        <v>2990</v>
      </c>
    </row>
    <row r="17" spans="1:6">
      <c r="A17" s="183" t="s">
        <v>29</v>
      </c>
      <c r="B17" s="226">
        <v>2376</v>
      </c>
      <c r="C17" s="228">
        <f>'Cash Analysis'!AF161</f>
        <v>1249</v>
      </c>
      <c r="D17" s="264">
        <f t="shared" si="0"/>
        <v>3625</v>
      </c>
      <c r="E17" s="247">
        <v>1477</v>
      </c>
      <c r="F17" s="248">
        <v>8862</v>
      </c>
    </row>
    <row r="18" spans="1:6">
      <c r="A18" s="182" t="s">
        <v>30</v>
      </c>
      <c r="B18" s="226">
        <v>430</v>
      </c>
      <c r="C18" s="228">
        <f>'Cash Analysis'!AG161</f>
        <v>104</v>
      </c>
      <c r="D18" s="264">
        <f t="shared" si="0"/>
        <v>534</v>
      </c>
      <c r="E18" s="247">
        <v>130</v>
      </c>
      <c r="F18" s="248">
        <v>810</v>
      </c>
    </row>
    <row r="19" spans="1:6">
      <c r="A19" s="182" t="s">
        <v>31</v>
      </c>
      <c r="B19" s="226">
        <v>34</v>
      </c>
      <c r="C19" s="228">
        <f>'Cash Analysis'!AH161</f>
        <v>161</v>
      </c>
      <c r="D19" s="264">
        <f t="shared" si="0"/>
        <v>195</v>
      </c>
      <c r="E19" s="247">
        <v>35.5</v>
      </c>
      <c r="F19" s="248">
        <v>213</v>
      </c>
    </row>
    <row r="20" spans="1:6">
      <c r="A20" s="182" t="s">
        <v>32</v>
      </c>
      <c r="B20" s="227"/>
      <c r="C20" s="228">
        <f>'Cash Analysis'!AI161</f>
        <v>0</v>
      </c>
      <c r="D20" s="264">
        <f t="shared" si="0"/>
        <v>0</v>
      </c>
      <c r="E20" s="247"/>
      <c r="F20" s="248"/>
    </row>
    <row r="21" spans="1:6" ht="19.5" customHeight="1">
      <c r="A21" s="184" t="s">
        <v>33</v>
      </c>
      <c r="B21" s="249">
        <f t="shared" ref="B21:C21" si="1">SUM(B6:B20)</f>
        <v>6846</v>
      </c>
      <c r="C21" s="249">
        <f t="shared" si="1"/>
        <v>4719</v>
      </c>
      <c r="D21" s="233">
        <f>SUM(D6:D20)</f>
        <v>11565</v>
      </c>
      <c r="E21" s="250"/>
      <c r="F21" s="250"/>
    </row>
    <row r="22" spans="1:6">
      <c r="A22" s="185"/>
      <c r="B22" s="175"/>
      <c r="C22" s="176"/>
      <c r="D22" s="265"/>
      <c r="E22" s="177"/>
      <c r="F22" s="177"/>
    </row>
    <row r="23" spans="1:6">
      <c r="A23" s="182" t="s">
        <v>34</v>
      </c>
      <c r="B23" s="226"/>
      <c r="C23" s="228">
        <f>'Cash Analysis'!AJ161</f>
        <v>0</v>
      </c>
      <c r="D23" s="264">
        <f>B23+C23</f>
        <v>0</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0</v>
      </c>
      <c r="D31" s="231">
        <f>SUM(D23:D30)</f>
        <v>0</v>
      </c>
      <c r="E31" s="177"/>
      <c r="F31" s="177"/>
    </row>
    <row r="32" spans="1:6" ht="18.75" customHeight="1">
      <c r="A32" s="184" t="s">
        <v>42</v>
      </c>
      <c r="B32" s="233">
        <f>B21+B31</f>
        <v>6846</v>
      </c>
      <c r="C32" s="233">
        <f>C21+C31</f>
        <v>4719</v>
      </c>
      <c r="D32" s="234">
        <f>B32+C32</f>
        <v>11565</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3.xml><?xml version="1.0" encoding="utf-8"?>
<worksheet xmlns="http://schemas.openxmlformats.org/spreadsheetml/2006/main" xmlns:r="http://schemas.openxmlformats.org/officeDocument/2006/relationships">
  <sheetPr>
    <tabColor rgb="FF00B050"/>
  </sheetPr>
  <dimension ref="A1:M33"/>
  <sheetViews>
    <sheetView workbookViewId="0">
      <selection activeCell="G17" sqref="G17"/>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05" t="str">
        <f>'Cash Analysis'!B1</f>
        <v>SAWER APOSTOLIC CDC</v>
      </c>
      <c r="E1" s="305"/>
      <c r="F1" s="305"/>
      <c r="G1" s="305"/>
      <c r="H1" s="305"/>
    </row>
    <row r="2" spans="1:13" ht="27.75" customHeight="1">
      <c r="B2" s="171" t="s">
        <v>151</v>
      </c>
      <c r="C2" s="169">
        <f>'Cash Analysis'!K1</f>
        <v>561</v>
      </c>
      <c r="D2" s="306" t="s">
        <v>152</v>
      </c>
      <c r="E2" s="306"/>
      <c r="F2" s="306"/>
      <c r="G2" s="306"/>
      <c r="H2" s="157" t="s">
        <v>117</v>
      </c>
      <c r="I2" s="170">
        <f>'Cash Analysis'!C2</f>
        <v>41333</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1">
        <v>10</v>
      </c>
      <c r="B4" s="313" t="s">
        <v>129</v>
      </c>
      <c r="C4" s="315">
        <f>'Expense Report'!E6</f>
        <v>0</v>
      </c>
      <c r="D4" s="315">
        <f>'Expense Report'!D6</f>
        <v>90</v>
      </c>
      <c r="E4" s="315">
        <f>C4-D4</f>
        <v>-90</v>
      </c>
      <c r="F4" s="317" t="e">
        <f>E4/C4</f>
        <v>#DIV/0!</v>
      </c>
      <c r="G4" s="158" t="str">
        <f>IF(OR(C4=0, D4=0), "", IF(C4&gt;D4,"Over Budget;","Under Budget;"))</f>
        <v/>
      </c>
      <c r="H4" s="307">
        <f>'Expense Report'!F6</f>
        <v>340</v>
      </c>
      <c r="I4" s="309">
        <f>D4/H4</f>
        <v>0.26470588235294118</v>
      </c>
    </row>
    <row r="5" spans="1:13" ht="15">
      <c r="A5" s="312"/>
      <c r="B5" s="314"/>
      <c r="C5" s="316"/>
      <c r="D5" s="316"/>
      <c r="E5" s="316"/>
      <c r="F5" s="318"/>
      <c r="G5" s="163"/>
      <c r="H5" s="308"/>
      <c r="I5" s="310"/>
      <c r="K5" s="161"/>
      <c r="L5" s="161"/>
      <c r="M5" s="161"/>
    </row>
    <row r="6" spans="1:13" s="161" customFormat="1">
      <c r="A6" s="311">
        <f>A4+5</f>
        <v>15</v>
      </c>
      <c r="B6" s="313" t="s">
        <v>130</v>
      </c>
      <c r="C6" s="315">
        <f>'Expense Report'!E7</f>
        <v>0</v>
      </c>
      <c r="D6" s="315">
        <f>'Expense Report'!D7</f>
        <v>62</v>
      </c>
      <c r="E6" s="315">
        <f>C6-D6</f>
        <v>-62</v>
      </c>
      <c r="F6" s="317" t="e">
        <f t="shared" ref="F6" si="0">E6/C6</f>
        <v>#DIV/0!</v>
      </c>
      <c r="G6" s="160" t="str">
        <f>IF(OR(C6=0, D6=0), "", IF(C6&gt;D6,"Over Budget;","Under Budget;"))</f>
        <v/>
      </c>
      <c r="H6" s="307">
        <f>'Expense Report'!F7</f>
        <v>0</v>
      </c>
      <c r="I6" s="319" t="e">
        <f t="shared" ref="I6" si="1">D6/H6</f>
        <v>#DIV/0!</v>
      </c>
      <c r="L6" s="251"/>
    </row>
    <row r="7" spans="1:13" ht="15">
      <c r="A7" s="312"/>
      <c r="B7" s="314"/>
      <c r="C7" s="316"/>
      <c r="D7" s="316"/>
      <c r="E7" s="316"/>
      <c r="F7" s="318"/>
      <c r="G7" s="163"/>
      <c r="H7" s="308"/>
      <c r="I7" s="320"/>
      <c r="K7" s="161"/>
      <c r="L7" s="251"/>
      <c r="M7" s="161"/>
    </row>
    <row r="8" spans="1:13" s="161" customFormat="1">
      <c r="A8" s="311">
        <f>A6+5</f>
        <v>20</v>
      </c>
      <c r="B8" s="313" t="s">
        <v>149</v>
      </c>
      <c r="C8" s="315">
        <f>'Expense Report'!E8</f>
        <v>0</v>
      </c>
      <c r="D8" s="315">
        <f>'Expense Report'!D8</f>
        <v>1937</v>
      </c>
      <c r="E8" s="315">
        <f t="shared" ref="E8" si="2">C8-D8</f>
        <v>-1937</v>
      </c>
      <c r="F8" s="317" t="e">
        <f t="shared" ref="F8" si="3">E8/C8</f>
        <v>#DIV/0!</v>
      </c>
      <c r="G8" s="160" t="str">
        <f>IF(OR(C8=0, D8=0), "", IF(C8&gt;D8,"Over Budget;","Under Budget;"))</f>
        <v/>
      </c>
      <c r="H8" s="307">
        <f>'Expense Report'!F8</f>
        <v>2370</v>
      </c>
      <c r="I8" s="319">
        <f t="shared" ref="I8" si="4">D8/H8</f>
        <v>0.81729957805907172</v>
      </c>
    </row>
    <row r="9" spans="1:13" ht="15">
      <c r="A9" s="312"/>
      <c r="B9" s="314"/>
      <c r="C9" s="316"/>
      <c r="D9" s="316"/>
      <c r="E9" s="316"/>
      <c r="F9" s="318"/>
      <c r="G9" s="163"/>
      <c r="H9" s="308"/>
      <c r="I9" s="320"/>
      <c r="K9" s="161"/>
      <c r="L9" s="161"/>
      <c r="M9" s="161"/>
    </row>
    <row r="10" spans="1:13" s="161" customFormat="1">
      <c r="A10" s="311">
        <f t="shared" ref="A10" si="5">A8+5</f>
        <v>25</v>
      </c>
      <c r="B10" s="313" t="s">
        <v>150</v>
      </c>
      <c r="C10" s="315">
        <f>'Expense Report'!E9</f>
        <v>0</v>
      </c>
      <c r="D10" s="315">
        <f>'Expense Report'!D9</f>
        <v>150</v>
      </c>
      <c r="E10" s="315">
        <f t="shared" ref="E10" si="6">C10-D10</f>
        <v>-150</v>
      </c>
      <c r="F10" s="317" t="e">
        <f t="shared" ref="F10" si="7">E10/C10</f>
        <v>#DIV/0!</v>
      </c>
      <c r="G10" s="160" t="str">
        <f>IF(OR(C10=0, D10=0), "", IF(C10&gt;D10,"Over Budget;","Under Budget;"))</f>
        <v/>
      </c>
      <c r="H10" s="307">
        <f>'Expense Report'!F9</f>
        <v>290</v>
      </c>
      <c r="I10" s="319">
        <f t="shared" ref="I10" si="8">D10/H10</f>
        <v>0.51724137931034486</v>
      </c>
    </row>
    <row r="11" spans="1:13" ht="15">
      <c r="A11" s="312"/>
      <c r="B11" s="314"/>
      <c r="C11" s="316"/>
      <c r="D11" s="316"/>
      <c r="E11" s="316"/>
      <c r="F11" s="318"/>
      <c r="G11" s="163"/>
      <c r="H11" s="308"/>
      <c r="I11" s="320"/>
      <c r="K11" s="161"/>
      <c r="L11" s="161"/>
      <c r="M11" s="161"/>
    </row>
    <row r="12" spans="1:13" s="161" customFormat="1">
      <c r="A12" s="311">
        <f t="shared" ref="A12" si="9">A10+5</f>
        <v>30</v>
      </c>
      <c r="B12" s="313" t="s">
        <v>131</v>
      </c>
      <c r="C12" s="315">
        <f>'Expense Report'!E10</f>
        <v>0</v>
      </c>
      <c r="D12" s="315">
        <f>'Expense Report'!D10</f>
        <v>234</v>
      </c>
      <c r="E12" s="315">
        <f t="shared" ref="E12" si="10">C12-D12</f>
        <v>-234</v>
      </c>
      <c r="F12" s="317" t="e">
        <f t="shared" ref="F12" si="11">E12/C12</f>
        <v>#DIV/0!</v>
      </c>
      <c r="G12" s="160" t="str">
        <f>IF(OR(C12=0, D12=0), "", IF(C12&gt;D12,"Over Budget;","Under Budget;"))</f>
        <v/>
      </c>
      <c r="H12" s="307">
        <f>'Expense Report'!F10</f>
        <v>100</v>
      </c>
      <c r="I12" s="319">
        <f t="shared" ref="I12" si="12">D12/H12</f>
        <v>2.34</v>
      </c>
    </row>
    <row r="13" spans="1:13" ht="15">
      <c r="A13" s="312"/>
      <c r="B13" s="314"/>
      <c r="C13" s="316"/>
      <c r="D13" s="316"/>
      <c r="E13" s="316"/>
      <c r="F13" s="318"/>
      <c r="G13" s="163"/>
      <c r="H13" s="308"/>
      <c r="I13" s="320"/>
    </row>
    <row r="14" spans="1:13" s="161" customFormat="1">
      <c r="A14" s="311">
        <f t="shared" ref="A14" si="13">A12+5</f>
        <v>35</v>
      </c>
      <c r="B14" s="313" t="s">
        <v>132</v>
      </c>
      <c r="C14" s="315">
        <f>'Expense Report'!E11</f>
        <v>0</v>
      </c>
      <c r="D14" s="315">
        <f>'Expense Report'!D11</f>
        <v>75</v>
      </c>
      <c r="E14" s="315">
        <f t="shared" ref="E14" si="14">C14-D14</f>
        <v>-75</v>
      </c>
      <c r="F14" s="317" t="e">
        <f t="shared" ref="F14" si="15">E14/C14</f>
        <v>#DIV/0!</v>
      </c>
      <c r="G14" s="160" t="str">
        <f>IF(OR(C14=0, D14=0), "", IF(C14&gt;C29,"Over Budget;","Under Budget;"))</f>
        <v/>
      </c>
      <c r="H14" s="307">
        <f>'Expense Report'!F11</f>
        <v>501</v>
      </c>
      <c r="I14" s="319">
        <f t="shared" ref="I14" si="16">D14/H14</f>
        <v>0.1497005988023952</v>
      </c>
    </row>
    <row r="15" spans="1:13" ht="15">
      <c r="A15" s="312"/>
      <c r="B15" s="314"/>
      <c r="C15" s="316"/>
      <c r="D15" s="316"/>
      <c r="E15" s="316"/>
      <c r="F15" s="318"/>
      <c r="G15" s="163"/>
      <c r="H15" s="308"/>
      <c r="I15" s="320"/>
    </row>
    <row r="16" spans="1:13" s="161" customFormat="1">
      <c r="A16" s="311">
        <f t="shared" ref="A16" si="17">A14+5</f>
        <v>40</v>
      </c>
      <c r="B16" s="313" t="s">
        <v>133</v>
      </c>
      <c r="C16" s="315">
        <f>'Expense Report'!E12</f>
        <v>2016</v>
      </c>
      <c r="D16" s="315">
        <f>'Expense Report'!D12</f>
        <v>4523</v>
      </c>
      <c r="E16" s="315">
        <f t="shared" ref="E16" si="18">C16-D16</f>
        <v>-2507</v>
      </c>
      <c r="F16" s="317">
        <f t="shared" ref="F16" si="19">E16/C16</f>
        <v>-1.2435515873015872</v>
      </c>
      <c r="G16" s="160" t="str">
        <f>IF(OR(C16=0, D16=0), "", IF(C16&gt;D16,"Over Budget;","Under Budget;"))</f>
        <v>Under Budget;</v>
      </c>
      <c r="H16" s="307">
        <f>'Expense Report'!F12</f>
        <v>13670</v>
      </c>
      <c r="I16" s="319">
        <f t="shared" ref="I16" si="20">D16/H16</f>
        <v>0.3308705193855157</v>
      </c>
    </row>
    <row r="17" spans="1:9" ht="26.25">
      <c r="A17" s="312"/>
      <c r="B17" s="314"/>
      <c r="C17" s="316"/>
      <c r="D17" s="316"/>
      <c r="E17" s="316"/>
      <c r="F17" s="318"/>
      <c r="G17" s="163" t="s">
        <v>225</v>
      </c>
      <c r="H17" s="308"/>
      <c r="I17" s="320"/>
    </row>
    <row r="18" spans="1:9" s="161" customFormat="1">
      <c r="A18" s="311">
        <f t="shared" ref="A18" si="21">A16+5</f>
        <v>45</v>
      </c>
      <c r="B18" s="313" t="s">
        <v>134</v>
      </c>
      <c r="C18" s="315">
        <f>'Expense Report'!E13</f>
        <v>0</v>
      </c>
      <c r="D18" s="315">
        <f>'Expense Report'!D13</f>
        <v>0</v>
      </c>
      <c r="E18" s="315">
        <f t="shared" ref="E18" si="22">C18-D18</f>
        <v>0</v>
      </c>
      <c r="F18" s="317" t="e">
        <f t="shared" ref="F18" si="23">E18/C18</f>
        <v>#DIV/0!</v>
      </c>
      <c r="G18" s="160" t="str">
        <f>IF(OR(C18=0, D18=0), "", IF(C18&gt;D18,"Over Budget;","Under Budget;"))</f>
        <v/>
      </c>
      <c r="H18" s="307">
        <f>'Expense Report'!F13</f>
        <v>0</v>
      </c>
      <c r="I18" s="319" t="e">
        <f t="shared" ref="I18" si="24">D18/H18</f>
        <v>#DIV/0!</v>
      </c>
    </row>
    <row r="19" spans="1:9" ht="15">
      <c r="A19" s="312"/>
      <c r="B19" s="314"/>
      <c r="C19" s="316"/>
      <c r="D19" s="316"/>
      <c r="E19" s="316"/>
      <c r="F19" s="318"/>
      <c r="G19" s="163"/>
      <c r="H19" s="308"/>
      <c r="I19" s="320"/>
    </row>
    <row r="20" spans="1:9" s="161" customFormat="1">
      <c r="A20" s="311">
        <f t="shared" ref="A20" si="25">A18+5</f>
        <v>50</v>
      </c>
      <c r="B20" s="313" t="s">
        <v>135</v>
      </c>
      <c r="C20" s="315">
        <f>'Expense Report'!E14</f>
        <v>0</v>
      </c>
      <c r="D20" s="315">
        <f>'Expense Report'!D14</f>
        <v>30</v>
      </c>
      <c r="E20" s="315">
        <f t="shared" ref="E20" si="26">C20-D20</f>
        <v>-30</v>
      </c>
      <c r="F20" s="317" t="e">
        <f t="shared" ref="F20" si="27">E20/C20</f>
        <v>#DIV/0!</v>
      </c>
      <c r="G20" s="160" t="str">
        <f>IF(OR(C20=0, D20=0), "", IF(C20&gt;D20,"Over Budget;","Under Budget;"))</f>
        <v/>
      </c>
      <c r="H20" s="307">
        <f>'Expense Report'!F14</f>
        <v>390</v>
      </c>
      <c r="I20" s="319">
        <f t="shared" ref="I20" si="28">D20/H20</f>
        <v>7.6923076923076927E-2</v>
      </c>
    </row>
    <row r="21" spans="1:9" ht="15">
      <c r="A21" s="312"/>
      <c r="B21" s="314"/>
      <c r="C21" s="316"/>
      <c r="D21" s="316"/>
      <c r="E21" s="316"/>
      <c r="F21" s="318"/>
      <c r="G21" s="163"/>
      <c r="H21" s="308"/>
      <c r="I21" s="320"/>
    </row>
    <row r="22" spans="1:9" s="161" customFormat="1">
      <c r="A22" s="311">
        <f t="shared" ref="A22" si="29">A20+5</f>
        <v>55</v>
      </c>
      <c r="B22" s="313" t="s">
        <v>136</v>
      </c>
      <c r="C22" s="315">
        <f>'Expense Report'!E15</f>
        <v>20</v>
      </c>
      <c r="D22" s="315">
        <f>'Expense Report'!D15</f>
        <v>20</v>
      </c>
      <c r="E22" s="315">
        <f t="shared" ref="E22" si="30">C22-D22</f>
        <v>0</v>
      </c>
      <c r="F22" s="317">
        <f t="shared" ref="F22" si="31">E22/C22</f>
        <v>0</v>
      </c>
      <c r="G22" s="160" t="str">
        <f>IF(OR(C22=0, D22=0), "", IF(C22&gt;D22,"Over Budget;","Under Budget;"))</f>
        <v>Under Budget;</v>
      </c>
      <c r="H22" s="307">
        <f>'Expense Report'!F15</f>
        <v>980</v>
      </c>
      <c r="I22" s="319">
        <f t="shared" ref="I22" si="32">D22/H22</f>
        <v>2.0408163265306121E-2</v>
      </c>
    </row>
    <row r="23" spans="1:9" ht="26.25">
      <c r="A23" s="312"/>
      <c r="B23" s="314"/>
      <c r="C23" s="316"/>
      <c r="D23" s="316"/>
      <c r="E23" s="316"/>
      <c r="F23" s="318"/>
      <c r="G23" s="163" t="s">
        <v>220</v>
      </c>
      <c r="H23" s="308"/>
      <c r="I23" s="320"/>
    </row>
    <row r="24" spans="1:9" s="161" customFormat="1">
      <c r="A24" s="311">
        <f t="shared" ref="A24" si="33">A22+5</f>
        <v>60</v>
      </c>
      <c r="B24" s="313" t="s">
        <v>137</v>
      </c>
      <c r="C24" s="315">
        <f>'Expense Report'!E16</f>
        <v>480</v>
      </c>
      <c r="D24" s="315">
        <f>'Expense Report'!D16</f>
        <v>90</v>
      </c>
      <c r="E24" s="315">
        <f t="shared" ref="E24" si="34">C24-D24</f>
        <v>390</v>
      </c>
      <c r="F24" s="317">
        <f t="shared" ref="F24" si="35">E24/C24</f>
        <v>0.8125</v>
      </c>
      <c r="G24" s="160" t="str">
        <f>IF(OR(C24=0, D24=0), "", IF(C24&gt;D24,"Over Budget;","Under Budget;"))</f>
        <v>Over Budget;</v>
      </c>
      <c r="H24" s="307">
        <f>'Expense Report'!F16</f>
        <v>2990</v>
      </c>
      <c r="I24" s="319">
        <f t="shared" ref="I24" si="36">D24/H24</f>
        <v>3.0100334448160536E-2</v>
      </c>
    </row>
    <row r="25" spans="1:9" ht="15">
      <c r="A25" s="312"/>
      <c r="B25" s="314"/>
      <c r="C25" s="316"/>
      <c r="D25" s="316"/>
      <c r="E25" s="316"/>
      <c r="F25" s="318"/>
      <c r="G25" s="163" t="s">
        <v>221</v>
      </c>
      <c r="H25" s="308"/>
      <c r="I25" s="320"/>
    </row>
    <row r="26" spans="1:9" s="161" customFormat="1">
      <c r="A26" s="311">
        <f t="shared" ref="A26" si="37">A24+5</f>
        <v>65</v>
      </c>
      <c r="B26" s="313" t="s">
        <v>138</v>
      </c>
      <c r="C26" s="315">
        <f>'Expense Report'!E17</f>
        <v>1477</v>
      </c>
      <c r="D26" s="315">
        <f>'Expense Report'!D17</f>
        <v>3625</v>
      </c>
      <c r="E26" s="315">
        <f t="shared" ref="E26" si="38">C26-D26</f>
        <v>-2148</v>
      </c>
      <c r="F26" s="317">
        <f t="shared" ref="F26" si="39">E26/C26</f>
        <v>-1.4542992552471226</v>
      </c>
      <c r="G26" s="160" t="str">
        <f>IF(OR(C26=0, D26=0), "", IF(C26&gt;D26,"Over Budget;","Under Budget;"))</f>
        <v>Under Budget;</v>
      </c>
      <c r="H26" s="307">
        <f>'Expense Report'!F17</f>
        <v>8862</v>
      </c>
      <c r="I26" s="319">
        <f t="shared" ref="I26" si="40">D26/H26</f>
        <v>0.40904987587452041</v>
      </c>
    </row>
    <row r="27" spans="1:9" ht="26.25">
      <c r="A27" s="312"/>
      <c r="B27" s="314"/>
      <c r="C27" s="316"/>
      <c r="D27" s="316"/>
      <c r="E27" s="316"/>
      <c r="F27" s="318"/>
      <c r="G27" s="163" t="s">
        <v>222</v>
      </c>
      <c r="H27" s="308"/>
      <c r="I27" s="320"/>
    </row>
    <row r="28" spans="1:9" s="161" customFormat="1">
      <c r="A28" s="311">
        <f t="shared" ref="A28" si="41">A26+5</f>
        <v>70</v>
      </c>
      <c r="B28" s="313" t="s">
        <v>139</v>
      </c>
      <c r="C28" s="315">
        <f>'Expense Report'!E18</f>
        <v>130</v>
      </c>
      <c r="D28" s="315">
        <f>'Expense Report'!D18</f>
        <v>534</v>
      </c>
      <c r="E28" s="315">
        <f t="shared" ref="E28" si="42">C28-D28</f>
        <v>-404</v>
      </c>
      <c r="F28" s="317">
        <f t="shared" ref="F28" si="43">E28/C28</f>
        <v>-3.1076923076923078</v>
      </c>
      <c r="G28" s="160" t="str">
        <f>IF(OR(C28=0, D28=0), "", IF(C28&gt;D28,"Over Budget;","Under Budget;"))</f>
        <v>Under Budget;</v>
      </c>
      <c r="H28" s="307">
        <f>'Expense Report'!F18</f>
        <v>810</v>
      </c>
      <c r="I28" s="319">
        <f t="shared" ref="I28" si="44">D28/H28</f>
        <v>0.65925925925925921</v>
      </c>
    </row>
    <row r="29" spans="1:9" ht="26.25">
      <c r="A29" s="312"/>
      <c r="B29" s="314"/>
      <c r="C29" s="316"/>
      <c r="D29" s="316"/>
      <c r="E29" s="316"/>
      <c r="F29" s="318"/>
      <c r="G29" s="163" t="s">
        <v>224</v>
      </c>
      <c r="H29" s="308"/>
      <c r="I29" s="320"/>
    </row>
    <row r="30" spans="1:9" s="161" customFormat="1">
      <c r="A30" s="311">
        <f t="shared" ref="A30" si="45">A28+5</f>
        <v>75</v>
      </c>
      <c r="B30" s="313" t="s">
        <v>140</v>
      </c>
      <c r="C30" s="315">
        <f>'Expense Report'!E19</f>
        <v>35.5</v>
      </c>
      <c r="D30" s="315">
        <f>'Expense Report'!D19</f>
        <v>195</v>
      </c>
      <c r="E30" s="315">
        <f t="shared" ref="E30" si="46">C30-D30</f>
        <v>-159.5</v>
      </c>
      <c r="F30" s="317">
        <f t="shared" ref="F30" si="47">E30/C30</f>
        <v>-4.492957746478873</v>
      </c>
      <c r="G30" s="160" t="str">
        <f>IF(OR(C30=0, D30=0), "", IF(C30&gt;D30,"Over Budget;","Under Budget;"))</f>
        <v>Under Budget;</v>
      </c>
      <c r="H30" s="307">
        <f>'Expense Report'!F19</f>
        <v>213</v>
      </c>
      <c r="I30" s="319">
        <f t="shared" ref="I30" si="48">D30/H30</f>
        <v>0.91549295774647887</v>
      </c>
    </row>
    <row r="31" spans="1:9" ht="26.25">
      <c r="A31" s="312"/>
      <c r="B31" s="314"/>
      <c r="C31" s="316"/>
      <c r="D31" s="316"/>
      <c r="E31" s="316"/>
      <c r="F31" s="318"/>
      <c r="G31" s="163" t="s">
        <v>223</v>
      </c>
      <c r="H31" s="308"/>
      <c r="I31" s="320"/>
    </row>
    <row r="32" spans="1:9" s="161" customFormat="1">
      <c r="A32" s="311">
        <f t="shared" ref="A32" si="49">A30+5</f>
        <v>80</v>
      </c>
      <c r="B32" s="313" t="s">
        <v>141</v>
      </c>
      <c r="C32" s="315">
        <f>'Expense Report'!E20</f>
        <v>0</v>
      </c>
      <c r="D32" s="315">
        <f>'Expense Report'!D20</f>
        <v>0</v>
      </c>
      <c r="E32" s="315">
        <f t="shared" ref="E32" si="50">C32-D32</f>
        <v>0</v>
      </c>
      <c r="F32" s="317" t="e">
        <f t="shared" ref="F32" si="51">E32/C32</f>
        <v>#DIV/0!</v>
      </c>
      <c r="G32" s="160" t="str">
        <f>IF(OR(C32=0, D32=0), "", IF(C32&gt;D32,"Over Budget;","Under Budget;"))</f>
        <v/>
      </c>
      <c r="H32" s="307">
        <f>'Expense Report'!F20</f>
        <v>0</v>
      </c>
      <c r="I32" s="319" t="e">
        <f t="shared" ref="I32" si="52">D32/H32</f>
        <v>#DIV/0!</v>
      </c>
    </row>
    <row r="33" spans="1:9" ht="15">
      <c r="A33" s="312"/>
      <c r="B33" s="314"/>
      <c r="C33" s="316"/>
      <c r="D33" s="316"/>
      <c r="E33" s="316"/>
      <c r="F33" s="318"/>
      <c r="G33" s="163"/>
      <c r="H33" s="308"/>
      <c r="I33" s="320"/>
    </row>
  </sheetData>
  <sheetProtection password="C79C" sheet="1" objects="1" scenarios="1"/>
  <mergeCells count="122">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sheetPr>
    <tabColor rgb="FF7030A0"/>
  </sheetPr>
  <dimension ref="A1"/>
  <sheetViews>
    <sheetView topLeftCell="A4" workbookViewId="0">
      <selection activeCell="M10" sqref="M10"/>
    </sheetView>
  </sheetViews>
  <sheetFormatPr defaultRowHeight="15"/>
  <sheetData/>
  <sheetProtection password="C79C" sheet="1" objects="1" scenarios="1"/>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sheetPr codeName="Sheet3">
    <tabColor rgb="FF002060"/>
  </sheetPr>
  <dimension ref="A1:M44"/>
  <sheetViews>
    <sheetView workbookViewId="0">
      <selection activeCell="B7" sqref="B7"/>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41674</v>
      </c>
    </row>
    <row r="3" spans="1:13">
      <c r="A3" s="104" t="s">
        <v>98</v>
      </c>
      <c r="B3" s="323" t="str">
        <f>'Cash Analysis'!B1:I1</f>
        <v>SAWER APOSTOLIC CDC</v>
      </c>
      <c r="C3" s="323"/>
      <c r="D3" s="134" t="s">
        <v>50</v>
      </c>
      <c r="E3" s="224">
        <f>'Cash Analysis'!C2</f>
        <v>41333</v>
      </c>
    </row>
    <row r="4" spans="1:13">
      <c r="A4" s="146"/>
      <c r="B4" s="147"/>
      <c r="C4" s="147"/>
      <c r="D4" s="147"/>
      <c r="E4" s="235" t="s">
        <v>120</v>
      </c>
    </row>
    <row r="5" spans="1:13">
      <c r="A5" s="195" t="s">
        <v>51</v>
      </c>
      <c r="B5" s="262" t="s">
        <v>52</v>
      </c>
      <c r="C5" s="262" t="s">
        <v>53</v>
      </c>
      <c r="D5" s="262" t="s">
        <v>54</v>
      </c>
      <c r="E5" s="263" t="s">
        <v>55</v>
      </c>
      <c r="G5" s="57" t="s">
        <v>114</v>
      </c>
      <c r="I5" s="324" t="s">
        <v>119</v>
      </c>
      <c r="J5" s="324"/>
      <c r="K5" s="324"/>
      <c r="L5" s="324"/>
      <c r="M5" s="324"/>
    </row>
    <row r="6" spans="1:13">
      <c r="A6" s="196" t="s">
        <v>56</v>
      </c>
      <c r="B6" s="236">
        <v>884</v>
      </c>
      <c r="C6" s="237">
        <f>'Cash Analysis'!L161</f>
        <v>3860</v>
      </c>
      <c r="D6" s="238">
        <f>'Expense Report'!C21</f>
        <v>4719</v>
      </c>
      <c r="E6" s="239">
        <f>B6+C6-D6</f>
        <v>25</v>
      </c>
    </row>
    <row r="7" spans="1:13">
      <c r="A7" s="196" t="s">
        <v>57</v>
      </c>
      <c r="B7" s="236"/>
      <c r="C7" s="237">
        <f>'Cash Analysis'!M161</f>
        <v>0</v>
      </c>
      <c r="D7" s="238">
        <f>'Expense Report'!C23</f>
        <v>0</v>
      </c>
      <c r="E7" s="239">
        <f t="shared" ref="E7:E14" si="0">B7+C7-D7</f>
        <v>0</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884</v>
      </c>
      <c r="C15" s="233">
        <f t="shared" si="1"/>
        <v>3860</v>
      </c>
      <c r="D15" s="233">
        <f t="shared" si="1"/>
        <v>4719</v>
      </c>
      <c r="E15" s="244">
        <f>SUM(E6:E14)</f>
        <v>25</v>
      </c>
      <c r="G15" s="55" t="str">
        <f>IF(B22&lt;&gt;E15,"Your Ending Balance does not match your Total by","Your Account has balanced")</f>
        <v>Your Account has balanced</v>
      </c>
      <c r="K15" s="118">
        <f>B22-E15</f>
        <v>0</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0</v>
      </c>
      <c r="C19" s="199" t="s">
        <v>93</v>
      </c>
      <c r="D19" s="199"/>
      <c r="E19" s="242"/>
    </row>
    <row r="20" spans="1:11" ht="16.5">
      <c r="A20" s="104" t="s">
        <v>67</v>
      </c>
      <c r="B20" s="241">
        <f>'Cash Analysis'!K160</f>
        <v>25</v>
      </c>
      <c r="C20" s="199" t="s">
        <v>68</v>
      </c>
      <c r="D20" s="199"/>
      <c r="E20" s="242"/>
    </row>
    <row r="21" spans="1:11" ht="16.5">
      <c r="A21" s="203"/>
      <c r="B21" s="204"/>
      <c r="C21" s="199" t="s">
        <v>69</v>
      </c>
      <c r="D21" s="199"/>
      <c r="E21" s="242"/>
    </row>
    <row r="22" spans="1:11" ht="16.5">
      <c r="A22" s="104" t="s">
        <v>63</v>
      </c>
      <c r="B22" s="243">
        <f>SUM(B19:B20)</f>
        <v>25</v>
      </c>
      <c r="C22" s="199" t="s">
        <v>70</v>
      </c>
      <c r="D22" s="199"/>
      <c r="E22" s="245">
        <f>E19+E20-E21</f>
        <v>0</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325" t="s">
        <v>73</v>
      </c>
      <c r="B25" s="326"/>
      <c r="C25" s="326"/>
      <c r="D25" s="326"/>
      <c r="E25" s="327"/>
    </row>
    <row r="26" spans="1:11">
      <c r="A26" s="325" t="s">
        <v>74</v>
      </c>
      <c r="B26" s="326"/>
      <c r="C26" s="326"/>
      <c r="D26" s="326"/>
      <c r="E26" s="327"/>
    </row>
    <row r="27" spans="1:11">
      <c r="A27" s="325" t="s">
        <v>75</v>
      </c>
      <c r="B27" s="326"/>
      <c r="C27" s="326"/>
      <c r="D27" s="326"/>
      <c r="E27" s="327"/>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21" t="s">
        <v>89</v>
      </c>
      <c r="B42" s="322"/>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Cash Analysis</vt:lpstr>
      <vt:lpstr>Expense Report</vt:lpstr>
      <vt:lpstr>Variance</vt:lpstr>
      <vt:lpstr>Graph</vt:lpstr>
      <vt:lpstr>Fund Balance</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2013-08-30T15:16:04Z</cp:lastPrinted>
  <dcterms:created xsi:type="dcterms:W3CDTF">2010-01-11T12:57:18Z</dcterms:created>
  <dcterms:modified xsi:type="dcterms:W3CDTF">2014-02-04T18:41:02Z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