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5600" windowHeight="8475" firstSheet="2" activeTab="3"/>
  </bookViews>
  <sheets>
    <sheet name="Budget LTSH" sheetId="1" r:id="rId1"/>
    <sheet name="Staff cost" sheetId="2" r:id="rId2"/>
    <sheet name="Guidance on staff cost" sheetId="4" r:id="rId3"/>
    <sheet name="TSFP Equip&amp;Material Requirement" sheetId="3" r:id="rId4"/>
  </sheets>
  <definedNames>
    <definedName name="_xlnm.Print_Area" localSheetId="0">'Budget LTSH'!$A$1:$H$119</definedName>
  </definedNames>
  <calcPr calcId="124519"/>
  <fileRecoveryPr repairLoad="1"/>
</workbook>
</file>

<file path=xl/calcChain.xml><?xml version="1.0" encoding="utf-8"?>
<calcChain xmlns="http://schemas.openxmlformats.org/spreadsheetml/2006/main">
  <c r="F66" i="2"/>
  <c r="F65"/>
  <c r="F64"/>
  <c r="F56"/>
  <c r="F55"/>
  <c r="G55" s="1"/>
  <c r="F54"/>
  <c r="F50"/>
  <c r="F49"/>
  <c r="F48"/>
  <c r="F42"/>
  <c r="F41"/>
  <c r="F40"/>
  <c r="F39"/>
  <c r="F33"/>
  <c r="F32"/>
  <c r="F31"/>
  <c r="F30"/>
  <c r="F26"/>
  <c r="F25"/>
  <c r="F24"/>
  <c r="F23"/>
  <c r="F22"/>
  <c r="F21"/>
  <c r="F15"/>
  <c r="F14"/>
  <c r="F13"/>
  <c r="F12"/>
  <c r="F11"/>
  <c r="F10"/>
  <c r="F9"/>
  <c r="F8"/>
  <c r="F7"/>
  <c r="F6"/>
  <c r="C29" i="4"/>
  <c r="C19"/>
  <c r="G48" i="2"/>
  <c r="H56"/>
  <c r="G56"/>
  <c r="H55"/>
  <c r="H54"/>
  <c r="G54"/>
  <c r="G104" i="1"/>
  <c r="G94"/>
  <c r="F94"/>
  <c r="H101"/>
  <c r="H100"/>
  <c r="H91"/>
  <c r="H90"/>
  <c r="H89"/>
  <c r="H88"/>
  <c r="H87"/>
  <c r="G85"/>
  <c r="H80"/>
  <c r="H78"/>
  <c r="G70"/>
  <c r="F70"/>
  <c r="H66"/>
  <c r="H65"/>
  <c r="H64"/>
  <c r="H63"/>
  <c r="H62"/>
  <c r="G60"/>
  <c r="F60"/>
  <c r="H57"/>
  <c r="H56"/>
  <c r="H55"/>
  <c r="H54"/>
  <c r="G52"/>
  <c r="F52"/>
  <c r="G43"/>
  <c r="H49"/>
  <c r="H48"/>
  <c r="H47"/>
  <c r="H46"/>
  <c r="H45"/>
  <c r="G29"/>
  <c r="F29"/>
  <c r="H24"/>
  <c r="H23"/>
  <c r="H22"/>
  <c r="H21"/>
  <c r="G19"/>
  <c r="H16"/>
  <c r="H51" i="3"/>
  <c r="J51"/>
  <c r="K51"/>
  <c r="G17"/>
  <c r="L17" s="1"/>
  <c r="G41"/>
  <c r="L41" s="1"/>
  <c r="G42"/>
  <c r="L42" s="1"/>
  <c r="G43"/>
  <c r="L43" s="1"/>
  <c r="G44"/>
  <c r="L44" s="1"/>
  <c r="G45"/>
  <c r="L45" s="1"/>
  <c r="G46"/>
  <c r="L46" s="1"/>
  <c r="G47"/>
  <c r="L47" s="1"/>
  <c r="G48"/>
  <c r="L48" s="1"/>
  <c r="G49"/>
  <c r="L49" s="1"/>
  <c r="G50"/>
  <c r="L50" s="1"/>
  <c r="G31"/>
  <c r="L31" s="1"/>
  <c r="G50" i="2"/>
  <c r="G49"/>
  <c r="H50"/>
  <c r="H49"/>
  <c r="H48"/>
  <c r="G40"/>
  <c r="G41"/>
  <c r="G42"/>
  <c r="G39"/>
  <c r="G21"/>
  <c r="H21"/>
  <c r="G22"/>
  <c r="H22"/>
  <c r="G23"/>
  <c r="H23"/>
  <c r="G24"/>
  <c r="H24"/>
  <c r="G25"/>
  <c r="H25"/>
  <c r="G30"/>
  <c r="H30"/>
  <c r="G31"/>
  <c r="H31"/>
  <c r="G32"/>
  <c r="H32"/>
  <c r="G7"/>
  <c r="G8"/>
  <c r="G9"/>
  <c r="G10"/>
  <c r="G15"/>
  <c r="G14"/>
  <c r="G13"/>
  <c r="G12"/>
  <c r="G11"/>
  <c r="H6"/>
  <c r="G6"/>
  <c r="G25" i="4"/>
  <c r="G26"/>
  <c r="G27"/>
  <c r="G28"/>
  <c r="G24"/>
  <c r="D19"/>
  <c r="E19"/>
  <c r="H60" i="1" l="1"/>
  <c r="H94"/>
  <c r="I49" i="2"/>
  <c r="H52" i="1"/>
  <c r="I55" i="2"/>
  <c r="I56"/>
  <c r="I32"/>
  <c r="I24"/>
  <c r="I23"/>
  <c r="I30"/>
  <c r="F35"/>
  <c r="H10"/>
  <c r="I10" s="1"/>
  <c r="H9"/>
  <c r="H8"/>
  <c r="H7"/>
  <c r="I7" s="1"/>
  <c r="H11"/>
  <c r="I11" s="1"/>
  <c r="H12"/>
  <c r="I12" s="1"/>
  <c r="H13"/>
  <c r="H14"/>
  <c r="I14" s="1"/>
  <c r="H15"/>
  <c r="I15" s="1"/>
  <c r="I9"/>
  <c r="I8"/>
  <c r="G17"/>
  <c r="I48"/>
  <c r="I52" s="1"/>
  <c r="I54"/>
  <c r="I58" s="1"/>
  <c r="F52"/>
  <c r="F58" s="1"/>
  <c r="I50"/>
  <c r="G52"/>
  <c r="G58" s="1"/>
  <c r="H52"/>
  <c r="H58" s="1"/>
  <c r="F17"/>
  <c r="I31"/>
  <c r="I25"/>
  <c r="I22"/>
  <c r="I21"/>
  <c r="I6"/>
  <c r="I13"/>
  <c r="G19" i="4"/>
  <c r="H26" i="2"/>
  <c r="G26"/>
  <c r="G38" i="3"/>
  <c r="L38" s="1"/>
  <c r="G36"/>
  <c r="L36" s="1"/>
  <c r="G25"/>
  <c r="L25" s="1"/>
  <c r="G18"/>
  <c r="L18" s="1"/>
  <c r="G26"/>
  <c r="L26" s="1"/>
  <c r="G27"/>
  <c r="L27" s="1"/>
  <c r="G28"/>
  <c r="L28" s="1"/>
  <c r="G29"/>
  <c r="L29" s="1"/>
  <c r="G30"/>
  <c r="L30" s="1"/>
  <c r="G24"/>
  <c r="L24" s="1"/>
  <c r="G33"/>
  <c r="L33" s="1"/>
  <c r="G19"/>
  <c r="L19" s="1"/>
  <c r="G34"/>
  <c r="L34" s="1"/>
  <c r="G35"/>
  <c r="L35" s="1"/>
  <c r="G37"/>
  <c r="G39"/>
  <c r="L39" s="1"/>
  <c r="E40"/>
  <c r="G40" s="1"/>
  <c r="L40" s="1"/>
  <c r="G7"/>
  <c r="L7" s="1"/>
  <c r="G8"/>
  <c r="L8" s="1"/>
  <c r="G5"/>
  <c r="L5" s="1"/>
  <c r="G9"/>
  <c r="L9" s="1"/>
  <c r="G10"/>
  <c r="L10" s="1"/>
  <c r="G11"/>
  <c r="L11" s="1"/>
  <c r="G12"/>
  <c r="L12" s="1"/>
  <c r="G32"/>
  <c r="L32" s="1"/>
  <c r="G13"/>
  <c r="L13" s="1"/>
  <c r="G6"/>
  <c r="L6" s="1"/>
  <c r="F83" i="1" l="1"/>
  <c r="H83" s="1"/>
  <c r="H17" i="2"/>
  <c r="G33"/>
  <c r="F28"/>
  <c r="L37" i="3"/>
  <c r="I17" i="2"/>
  <c r="H33"/>
  <c r="I26"/>
  <c r="G15" i="3"/>
  <c r="L15" s="1"/>
  <c r="G16"/>
  <c r="L16" s="1"/>
  <c r="G20"/>
  <c r="L20" s="1"/>
  <c r="G21"/>
  <c r="L21" s="1"/>
  <c r="G22"/>
  <c r="L22" s="1"/>
  <c r="G23"/>
  <c r="G14"/>
  <c r="L14" s="1"/>
  <c r="I23" l="1"/>
  <c r="I51" s="1"/>
  <c r="G51"/>
  <c r="F85" i="1"/>
  <c r="G28" i="2"/>
  <c r="G35"/>
  <c r="H28"/>
  <c r="H35"/>
  <c r="I33"/>
  <c r="F13" i="1"/>
  <c r="F19" s="1"/>
  <c r="H64" i="2"/>
  <c r="G65"/>
  <c r="G66"/>
  <c r="H65"/>
  <c r="H66"/>
  <c r="H40"/>
  <c r="H41"/>
  <c r="H42"/>
  <c r="L51" i="3" l="1"/>
  <c r="L23"/>
  <c r="I28" i="2"/>
  <c r="F34" i="1" s="1"/>
  <c r="I35" i="2"/>
  <c r="F36" i="1" s="1"/>
  <c r="H36" s="1"/>
  <c r="H13"/>
  <c r="H39" i="2"/>
  <c r="H44" s="1"/>
  <c r="G44"/>
  <c r="F44"/>
  <c r="G64"/>
  <c r="I64" s="1"/>
  <c r="I66"/>
  <c r="I65"/>
  <c r="I42"/>
  <c r="I40"/>
  <c r="G29" i="4"/>
  <c r="H68" i="2"/>
  <c r="I41"/>
  <c r="F68"/>
  <c r="H67" i="1" l="1"/>
  <c r="H70" s="1"/>
  <c r="I39" i="2"/>
  <c r="I44" s="1"/>
  <c r="F35" i="1" s="1"/>
  <c r="G68" i="2"/>
  <c r="I68"/>
  <c r="F99" i="1" s="1"/>
  <c r="F104" s="1"/>
  <c r="G71" i="2" l="1"/>
  <c r="H35" i="1"/>
  <c r="F43"/>
  <c r="F72" s="1"/>
  <c r="H37"/>
  <c r="H34"/>
  <c r="G107" l="1"/>
  <c r="H99"/>
  <c r="H14"/>
  <c r="H15"/>
  <c r="H17"/>
  <c r="H25"/>
  <c r="H26"/>
  <c r="H40"/>
  <c r="H38"/>
  <c r="H43" s="1"/>
  <c r="H39"/>
  <c r="G72"/>
  <c r="H29" l="1"/>
  <c r="H72" s="1"/>
  <c r="H19"/>
  <c r="G109"/>
  <c r="H81"/>
  <c r="H82"/>
  <c r="H79"/>
  <c r="H85" s="1"/>
  <c r="H98"/>
  <c r="H97"/>
  <c r="F107"/>
  <c r="F109" s="1"/>
  <c r="H96"/>
  <c r="H104" s="1"/>
  <c r="H107" s="1"/>
  <c r="H109" l="1"/>
</calcChain>
</file>

<file path=xl/sharedStrings.xml><?xml version="1.0" encoding="utf-8"?>
<sst xmlns="http://schemas.openxmlformats.org/spreadsheetml/2006/main" count="482" uniqueCount="294">
  <si>
    <t>Section A: Time-bound Costs: Main and Sub-Offices</t>
  </si>
  <si>
    <t>Schedule 1</t>
  </si>
  <si>
    <t>Rate (US$/MT)</t>
  </si>
  <si>
    <t>Maximum Advance (US $)</t>
  </si>
  <si>
    <t>TOTAL</t>
  </si>
  <si>
    <t>Contributed by</t>
  </si>
  <si>
    <t>I. Main Offices</t>
  </si>
  <si>
    <t>LTSH</t>
  </si>
  <si>
    <t>ODOC</t>
  </si>
  <si>
    <t>Operational</t>
  </si>
  <si>
    <t>WFP</t>
  </si>
  <si>
    <t>NGO</t>
  </si>
  <si>
    <t>Cost</t>
  </si>
  <si>
    <t>I.1 Staff Costs (see details in schedule 2)</t>
  </si>
  <si>
    <t>I.1.1</t>
  </si>
  <si>
    <t>Office staff</t>
  </si>
  <si>
    <t>I.1.2</t>
  </si>
  <si>
    <t>Travel</t>
  </si>
  <si>
    <t>I.1.3</t>
  </si>
  <si>
    <t>Training (incl. capacity building &amp; gender)</t>
  </si>
  <si>
    <t>I.1.4</t>
  </si>
  <si>
    <t>Security</t>
  </si>
  <si>
    <t>I.1.5</t>
  </si>
  <si>
    <t>Other costs (Specify)</t>
  </si>
  <si>
    <t>-----------------</t>
  </si>
  <si>
    <t>----------------</t>
  </si>
  <si>
    <t xml:space="preserve">Sub-Total </t>
  </si>
  <si>
    <t>I.2 Office Administration</t>
  </si>
  <si>
    <t>I.2.1</t>
  </si>
  <si>
    <t>Rental of facility</t>
  </si>
  <si>
    <t>I.2.2</t>
  </si>
  <si>
    <t>Utilities</t>
  </si>
  <si>
    <t>I.2.3</t>
  </si>
  <si>
    <t>Communications/computer equip &amp; running costs</t>
  </si>
  <si>
    <t>I.2.4</t>
  </si>
  <si>
    <t>Office supplies</t>
  </si>
  <si>
    <t>I.2.5</t>
  </si>
  <si>
    <t>Light vehicle running costs</t>
  </si>
  <si>
    <t>I.2.6</t>
  </si>
  <si>
    <t>II. Sub-offices</t>
  </si>
  <si>
    <t>II.1 Staff Costs (see detailed breakdown)</t>
  </si>
  <si>
    <t>II.1.1</t>
  </si>
  <si>
    <r>
      <t xml:space="preserve">Office staff </t>
    </r>
    <r>
      <rPr>
        <sz val="8"/>
        <rFont val="Times New Roman"/>
        <family val="1"/>
      </rPr>
      <t>(minimum required to maintain sub-office structure</t>
    </r>
    <r>
      <rPr>
        <sz val="12"/>
        <rFont val="Times New Roman"/>
        <family val="1"/>
      </rPr>
      <t>)</t>
    </r>
    <r>
      <rPr>
        <vertAlign val="superscript"/>
        <sz val="12"/>
        <rFont val="Times New Roman"/>
        <family val="1"/>
      </rPr>
      <t>1</t>
    </r>
  </si>
  <si>
    <t>II.1.2</t>
  </si>
  <si>
    <t>Transport and warehouse staff (same principle as above)</t>
  </si>
  <si>
    <t>II.1.3</t>
  </si>
  <si>
    <t>Distribution staff (same principle as above)</t>
  </si>
  <si>
    <t>II.1.4</t>
  </si>
  <si>
    <t>II.1.5</t>
  </si>
  <si>
    <t>II.1.6</t>
  </si>
  <si>
    <t>II.1.7</t>
  </si>
  <si>
    <t xml:space="preserve">Other costs (Specify) </t>
  </si>
  <si>
    <t>II.2 Office Administration</t>
  </si>
  <si>
    <t>II.2.1</t>
  </si>
  <si>
    <t>II.2.2</t>
  </si>
  <si>
    <t>II.2.3</t>
  </si>
  <si>
    <t>Communications running cost</t>
  </si>
  <si>
    <t>II.2.4</t>
  </si>
  <si>
    <t>Office supplies (incl. communications equipment)</t>
  </si>
  <si>
    <t>II.2.5</t>
  </si>
  <si>
    <t>II.3 Technical or Specialist Services</t>
  </si>
  <si>
    <t>II.3.1</t>
  </si>
  <si>
    <t>Assessments/pre-appraisal</t>
  </si>
  <si>
    <t>II.3.2</t>
  </si>
  <si>
    <t>Evaluations/surveys</t>
  </si>
  <si>
    <t>II.3.3</t>
  </si>
  <si>
    <t>Studies and missions</t>
  </si>
  <si>
    <t>II.3.4</t>
  </si>
  <si>
    <t>Impact/evaluation monitoring</t>
  </si>
  <si>
    <t>II.4 Operations Administration</t>
  </si>
  <si>
    <t>II.4.1</t>
  </si>
  <si>
    <t>Warehouse rental</t>
  </si>
  <si>
    <t>II.4.2</t>
  </si>
  <si>
    <t>Light vehicles</t>
  </si>
  <si>
    <t>II.4.3</t>
  </si>
  <si>
    <t>Vehicle running costs</t>
  </si>
  <si>
    <t>II.4.4</t>
  </si>
  <si>
    <t>Communications equipment</t>
  </si>
  <si>
    <t>II.4.5</t>
  </si>
  <si>
    <t>Computer equipment and commodity tracking</t>
  </si>
  <si>
    <t>II.4.6</t>
  </si>
  <si>
    <r>
      <t xml:space="preserve">Procurement &amp; distribution of WFP-funded NFIs </t>
    </r>
    <r>
      <rPr>
        <sz val="8"/>
        <rFont val="Times New Roman"/>
        <family val="1"/>
      </rPr>
      <t>(where app.)</t>
    </r>
  </si>
  <si>
    <t>Sub-Total Time-bound</t>
  </si>
  <si>
    <t>Section B: Tonnage-bound Costs</t>
  </si>
  <si>
    <t>III. 1 Storage-related equipment and services</t>
  </si>
  <si>
    <t>III.1.1</t>
  </si>
  <si>
    <t>Handling</t>
  </si>
  <si>
    <t>III.1.2</t>
  </si>
  <si>
    <t>Pallets</t>
  </si>
  <si>
    <t>III.1.3</t>
  </si>
  <si>
    <t>Cleaning</t>
  </si>
  <si>
    <t>III.1.4</t>
  </si>
  <si>
    <t>Fumigation</t>
  </si>
  <si>
    <t>III.1.5</t>
  </si>
  <si>
    <r>
      <t>Storage</t>
    </r>
    <r>
      <rPr>
        <sz val="12"/>
        <rFont val="Arial"/>
        <family val="2"/>
      </rPr>
      <t>³</t>
    </r>
  </si>
  <si>
    <t>III.I.6</t>
  </si>
  <si>
    <t>Warehousing staff</t>
  </si>
  <si>
    <r>
      <t>III.2 Food Mgmt &amp; Transformation Services</t>
    </r>
    <r>
      <rPr>
        <b/>
        <vertAlign val="superscript"/>
        <sz val="12"/>
        <rFont val="Times New Roman"/>
        <family val="1"/>
      </rPr>
      <t>2</t>
    </r>
  </si>
  <si>
    <t>III.2.1</t>
  </si>
  <si>
    <t>Transformation (e.g., milling) - only if arranged/performed by IP</t>
  </si>
  <si>
    <t>III.2.2</t>
  </si>
  <si>
    <t>Rebagging</t>
  </si>
  <si>
    <t>III.2.3</t>
  </si>
  <si>
    <t>Reconditioning</t>
  </si>
  <si>
    <t>III.2.4</t>
  </si>
  <si>
    <r>
      <t>Provision of empty bags/tins/jerrycans, etc.</t>
    </r>
    <r>
      <rPr>
        <sz val="8"/>
        <rFont val="Times New Roman"/>
        <family val="1"/>
      </rPr>
      <t xml:space="preserve"> (specify which and quantity)</t>
    </r>
  </si>
  <si>
    <t>III.2.5</t>
  </si>
  <si>
    <t>Other (specify)</t>
  </si>
  <si>
    <t>III.3 Transport and Distribution Services</t>
  </si>
  <si>
    <t>III.3.1</t>
  </si>
  <si>
    <t>Truck rental</t>
  </si>
  <si>
    <t>III.3.2</t>
  </si>
  <si>
    <t>Truck running costs</t>
  </si>
  <si>
    <t>III.3.3</t>
  </si>
  <si>
    <t>Transport</t>
  </si>
  <si>
    <t>III.3.4</t>
  </si>
  <si>
    <t>Distribution &amp; distribution monitoring</t>
  </si>
  <si>
    <t>III.3.5</t>
  </si>
  <si>
    <t>Post-distribution monitoring</t>
  </si>
  <si>
    <t>III.3.6</t>
  </si>
  <si>
    <t>Other (please details)</t>
  </si>
  <si>
    <t>Sub-Total Tonnage-bound</t>
  </si>
  <si>
    <t>Total NGO Operational Costs</t>
  </si>
  <si>
    <t>Management service charge (5%)</t>
  </si>
  <si>
    <t>Total Costs attributable to WFP</t>
  </si>
  <si>
    <t>==========</t>
  </si>
  <si>
    <r>
      <t>1</t>
    </r>
    <r>
      <rPr>
        <sz val="10"/>
        <rFont val="Times New Roman"/>
        <family val="1"/>
      </rPr>
      <t xml:space="preserve"> Additional staff should be included in the tonnage bound section, specifically against the "Other" budget line under one of the three Service </t>
    </r>
  </si>
  <si>
    <t xml:space="preserve">  categories (III.1, III.2 or III.3).  Staff costs should be attributed to the Service category to which their functions most or best correspond.</t>
  </si>
  <si>
    <r>
      <t>2</t>
    </r>
    <r>
      <rPr>
        <sz val="10"/>
        <rFont val="Times New Roman"/>
        <family val="1"/>
      </rPr>
      <t xml:space="preserve"> Costs should be all-inclusive (e.g., handling and other elements).</t>
    </r>
  </si>
  <si>
    <t xml:space="preserve"> </t>
  </si>
  <si>
    <t>Time-bound Costs: Staff at Main and Sub-Offices</t>
  </si>
  <si>
    <t>Schedule 2</t>
  </si>
  <si>
    <t>Main Office Staff</t>
  </si>
  <si>
    <t>Minimum or Addl?</t>
  </si>
  <si>
    <t>#Staff</t>
  </si>
  <si>
    <t>Function</t>
  </si>
  <si>
    <t>Cost/Month</t>
  </si>
  <si>
    <t>Total Staff MIN</t>
  </si>
  <si>
    <t>Total Staff ADDL</t>
  </si>
  <si>
    <t>Grand Total Staff</t>
  </si>
  <si>
    <t>Totals Main Office Staff</t>
  </si>
  <si>
    <t>Sub-office Staff</t>
  </si>
  <si>
    <t>Transport Staff</t>
  </si>
  <si>
    <t>Total Transport Staff</t>
  </si>
  <si>
    <t>Warehouse Staff</t>
  </si>
  <si>
    <t>Distribution Staff</t>
  </si>
  <si>
    <t>Total Distribution Staff</t>
  </si>
  <si>
    <t>TOTAL PROJECT STAFF</t>
  </si>
  <si>
    <t>For: United Nations World Food Programme</t>
  </si>
  <si>
    <t>Name</t>
  </si>
  <si>
    <t>Title</t>
  </si>
  <si>
    <t>Date</t>
  </si>
  <si>
    <t>#Months.</t>
  </si>
  <si>
    <t>Amount/Staff</t>
  </si>
  <si>
    <t>For: The Partner</t>
  </si>
  <si>
    <t>ADDL</t>
  </si>
  <si>
    <t>MIN</t>
  </si>
  <si>
    <t>s.n</t>
  </si>
  <si>
    <t># Persons</t>
  </si>
  <si>
    <t>Pay/day</t>
  </si>
  <si>
    <t>Total $</t>
  </si>
  <si>
    <t>Total=</t>
  </si>
  <si>
    <t>Activity</t>
  </si>
  <si>
    <t>Item</t>
  </si>
  <si>
    <t>Total Cost USD</t>
  </si>
  <si>
    <t>Halfdrum/scooping pot</t>
  </si>
  <si>
    <t>Distribution of  Pulses</t>
  </si>
  <si>
    <t>Plastic sheeting medium size</t>
  </si>
  <si>
    <t>scoop size 0.5 Kg</t>
  </si>
  <si>
    <t>Distribution of Cereals</t>
  </si>
  <si>
    <t>No Materials Required</t>
  </si>
  <si>
    <t>FDP De-markation and safety</t>
  </si>
  <si>
    <t>Metal poles with one loop</t>
  </si>
  <si>
    <t>Plastic tying rope 1/2 inch 25 m</t>
  </si>
  <si>
    <t>Hammer 5 lbs</t>
  </si>
  <si>
    <t>Awareness</t>
  </si>
  <si>
    <t>Ration Scale Billboard</t>
  </si>
  <si>
    <t>Total</t>
  </si>
  <si>
    <t>Schedule 1 (cont.)</t>
  </si>
  <si>
    <t>Scoopers</t>
  </si>
  <si>
    <t>Period (No. of Months): 2  Months</t>
  </si>
  <si>
    <t>Infant/child length-height measuring board</t>
  </si>
  <si>
    <t>Scale, electronic, mother/child, 150kgx100g</t>
  </si>
  <si>
    <t>Unit</t>
  </si>
  <si>
    <t>Jerricans, 20ltr</t>
  </si>
  <si>
    <t xml:space="preserve">Bracelets </t>
  </si>
  <si>
    <t>Piece</t>
  </si>
  <si>
    <t>Unit Cost in USD</t>
  </si>
  <si>
    <t>Pack</t>
  </si>
  <si>
    <t>Quantity</t>
  </si>
  <si>
    <t>Distribution of Oil</t>
  </si>
  <si>
    <t>Distribution of Sugar</t>
  </si>
  <si>
    <t>scoop size 5 Kg</t>
  </si>
  <si>
    <t>Scoop 1kg</t>
  </si>
  <si>
    <t>Scoop 0.5kg</t>
  </si>
  <si>
    <t>Anthropometric Measurements</t>
  </si>
  <si>
    <t>Hygiene Promotion</t>
  </si>
  <si>
    <t>TSFP Registers</t>
  </si>
  <si>
    <t>TSFP Ration Cards</t>
  </si>
  <si>
    <t>Plastic Bucket 20L with handle</t>
  </si>
  <si>
    <t>Plastic basin 50L for premix</t>
  </si>
  <si>
    <t>TSFP Modality Cards English</t>
  </si>
  <si>
    <t>TSFP Modality Cards Somalia</t>
  </si>
  <si>
    <t>TSFP Stationary</t>
  </si>
  <si>
    <t>kg</t>
  </si>
  <si>
    <t>brooms Plastic with long handle)</t>
  </si>
  <si>
    <t>Contribution by</t>
  </si>
  <si>
    <t>Nurse</t>
  </si>
  <si>
    <t>Watchmen</t>
  </si>
  <si>
    <t>Nutrition Officer/ Coordinator</t>
  </si>
  <si>
    <t>Bar Soap for handwashing at the facility/centre/month</t>
  </si>
  <si>
    <t>Bar Soap (250g/p/month)x6 family members</t>
  </si>
  <si>
    <t>Cups (Plastic with handle 500ml) for drinking water</t>
  </si>
  <si>
    <t>Omo (50kg Pack) for cleaning scooping utensild</t>
  </si>
  <si>
    <t>Store keeper</t>
  </si>
  <si>
    <t>Description</t>
  </si>
  <si>
    <t>Cleaners</t>
  </si>
  <si>
    <t>Finance Officer</t>
  </si>
  <si>
    <t>Logistics Officer</t>
  </si>
  <si>
    <t>Supervisor</t>
  </si>
  <si>
    <t>Registrer</t>
  </si>
  <si>
    <t>Health educator</t>
  </si>
  <si>
    <t>Porters</t>
  </si>
  <si>
    <t>% covered by WFP</t>
  </si>
  <si>
    <t>Note</t>
  </si>
  <si>
    <t xml:space="preserve">Permanent staff </t>
  </si>
  <si>
    <t># staff</t>
  </si>
  <si>
    <t># month</t>
  </si>
  <si>
    <t>cost/month</t>
  </si>
  <si>
    <t>% WFP contribution</t>
  </si>
  <si>
    <t>Nutrition coordinator/supervisor</t>
  </si>
  <si>
    <t>Structure staff (sub-office)</t>
  </si>
  <si>
    <t>registerer</t>
  </si>
  <si>
    <t>Watchman</t>
  </si>
  <si>
    <t>number of FDP =</t>
  </si>
  <si>
    <t>Community mobilisers</t>
  </si>
  <si>
    <t># days / month</t>
  </si>
  <si>
    <t># months</t>
  </si>
  <si>
    <t>Fixe/Mobile team staff (per FDP) to be includeed in sub-office staff</t>
  </si>
  <si>
    <t xml:space="preserve">Warehouse staff </t>
  </si>
  <si>
    <t>Not supported by WFP unless dully justified</t>
  </si>
  <si>
    <t>CP</t>
  </si>
  <si>
    <t>Pack-10</t>
  </si>
  <si>
    <t>Pack-500</t>
  </si>
  <si>
    <t>Spring Scale 25kgx100g</t>
  </si>
  <si>
    <t>Weight-for-Height Table (WGO GS)</t>
  </si>
  <si>
    <t xml:space="preserve">Polio campaign marker Pen </t>
  </si>
  <si>
    <t>Drinking/handwashing Water Container + Lid (Plastic, 50L with Tap)</t>
  </si>
  <si>
    <t xml:space="preserve">Funnel medium </t>
  </si>
  <si>
    <t xml:space="preserve">Funnel large </t>
  </si>
  <si>
    <t>Pack-50</t>
  </si>
  <si>
    <t xml:space="preserve">Plastic gloves </t>
  </si>
  <si>
    <t>General Distribution</t>
  </si>
  <si>
    <t xml:space="preserve">D- TSFP- Non-food items Requirements per fixed FDP / Mobile team </t>
  </si>
  <si>
    <t>MUAC, arm circumference insertion tape</t>
  </si>
  <si>
    <t>Additional to the above incase of premixing for individual rations</t>
  </si>
  <si>
    <t>IMAM guidelines</t>
  </si>
  <si>
    <t>MN reference sheets*</t>
  </si>
  <si>
    <t>MN wall charts series*</t>
  </si>
  <si>
    <t>IEC modules 1 to 5</t>
  </si>
  <si>
    <t>Retinol 100,000 IU</t>
  </si>
  <si>
    <t>Retinol 200,000 IU</t>
  </si>
  <si>
    <t xml:space="preserve">Micronutrient tablets </t>
  </si>
  <si>
    <t>Abendazole 400mg</t>
  </si>
  <si>
    <t>Zinc 20mg</t>
  </si>
  <si>
    <t>ORS sachets</t>
  </si>
  <si>
    <t>Pack-1000</t>
  </si>
  <si>
    <t>Pack-100</t>
  </si>
  <si>
    <t>Set</t>
  </si>
  <si>
    <t>Other</t>
  </si>
  <si>
    <t>Health and Nutrition complimentary services (provided by UNICEF through WFP)</t>
  </si>
  <si>
    <t>Dsitribution staff on casual labour basis</t>
  </si>
  <si>
    <t>Warehouse staff at the FDP level</t>
  </si>
  <si>
    <t>Minimum staff per fixed/mobile team for scooping and distribution of food</t>
  </si>
  <si>
    <t>Minimum staff per fixed/mobile team. Change #Staff as per the number of teams</t>
  </si>
  <si>
    <t>Warehouse staff for store at regional level</t>
  </si>
  <si>
    <t>Warehouse staff for store at FDP level</t>
  </si>
  <si>
    <t>Total Warehouse Staff (sub-office)</t>
  </si>
  <si>
    <t>Total Warehouse Staff (tonage-bound)</t>
  </si>
  <si>
    <t>Totals Office Staff</t>
  </si>
  <si>
    <t xml:space="preserve">Totals Distribution Staff </t>
  </si>
  <si>
    <t>watchmen</t>
  </si>
  <si>
    <t>Casual / distribution staff at FDP</t>
  </si>
  <si>
    <t>Include here transport for mobile teams (e.g. 1 vehicle rented for 3 days / FDP / month</t>
  </si>
  <si>
    <t>Scooping material costs</t>
  </si>
  <si>
    <t>NFI to be distributed to beneficiaries</t>
  </si>
  <si>
    <t>Warehousing</t>
  </si>
  <si>
    <t>Partner :Somali aid foundation (SAF)</t>
  </si>
  <si>
    <t>5.52 MT</t>
  </si>
  <si>
    <t>.</t>
  </si>
  <si>
    <t>Other costs (Stationary including photocopy)</t>
  </si>
  <si>
    <t>Distribution of Plumpy nut</t>
  </si>
  <si>
    <t>Global Hand in kind</t>
  </si>
  <si>
    <t>Global Hand cash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</si>
</sst>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General_)"/>
    <numFmt numFmtId="167" formatCode="_-[$$-409]* #,##0.00_ ;_-[$$-409]* \-#,##0.00\ ;_-[$$-409]* &quot;-&quot;??_ ;_-@_ "/>
  </numFmts>
  <fonts count="42">
    <font>
      <sz val="10"/>
      <name val="Arial"/>
    </font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u val="singleAccounting"/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vertAlign val="superscript"/>
      <sz val="14"/>
      <name val="Times New Roman"/>
      <family val="1"/>
    </font>
    <font>
      <b/>
      <u/>
      <sz val="11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sz val="11"/>
      <name val="Comic Sans MS"/>
      <family val="4"/>
    </font>
    <font>
      <sz val="12"/>
      <color indexed="10"/>
      <name val="Times New Roman"/>
      <family val="1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</font>
    <font>
      <sz val="10"/>
      <color indexed="10"/>
      <name val="Arial"/>
    </font>
    <font>
      <b/>
      <sz val="11"/>
      <color indexed="10"/>
      <name val="Calibri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Times New Roman"/>
      <family val="1"/>
    </font>
    <font>
      <sz val="12"/>
      <color rgb="FF00B0F0"/>
      <name val="Times New Roman"/>
      <family val="1"/>
    </font>
    <font>
      <sz val="10"/>
      <color indexed="10"/>
      <name val="Arial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165" fontId="3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2" borderId="1" xfId="0" applyFont="1" applyFill="1" applyBorder="1" applyProtection="1"/>
    <xf numFmtId="0" fontId="3" fillId="2" borderId="2" xfId="0" applyFont="1" applyFill="1" applyBorder="1" applyProtection="1"/>
    <xf numFmtId="0" fontId="3" fillId="2" borderId="2" xfId="0" applyFont="1" applyFill="1" applyBorder="1" applyProtection="1">
      <protection locked="0"/>
    </xf>
    <xf numFmtId="165" fontId="3" fillId="2" borderId="2" xfId="1" applyNumberFormat="1" applyFont="1" applyFill="1" applyBorder="1" applyProtection="1">
      <protection locked="0"/>
    </xf>
    <xf numFmtId="165" fontId="6" fillId="2" borderId="3" xfId="1" applyNumberFormat="1" applyFont="1" applyFill="1" applyBorder="1" applyAlignment="1" applyProtection="1">
      <alignment horizontal="right"/>
    </xf>
    <xf numFmtId="0" fontId="7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Fill="1" applyProtection="1">
      <protection locked="0"/>
    </xf>
    <xf numFmtId="0" fontId="4" fillId="0" borderId="0" xfId="0" applyFont="1" applyProtection="1"/>
    <xf numFmtId="0" fontId="7" fillId="0" borderId="5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7" fillId="0" borderId="4" xfId="0" applyFont="1" applyBorder="1" applyAlignment="1" applyProtection="1">
      <protection locked="0"/>
    </xf>
    <xf numFmtId="165" fontId="7" fillId="0" borderId="6" xfId="1" applyNumberFormat="1" applyFont="1" applyBorder="1" applyProtection="1">
      <protection locked="0"/>
    </xf>
    <xf numFmtId="0" fontId="7" fillId="0" borderId="7" xfId="0" applyFont="1" applyBorder="1" applyAlignment="1" applyProtection="1"/>
    <xf numFmtId="0" fontId="7" fillId="0" borderId="0" xfId="0" applyFont="1" applyBorder="1" applyAlignment="1" applyProtection="1">
      <protection locked="0"/>
    </xf>
    <xf numFmtId="0" fontId="7" fillId="0" borderId="0" xfId="0" applyFont="1" applyBorder="1" applyAlignment="1" applyProtection="1"/>
    <xf numFmtId="0" fontId="7" fillId="0" borderId="8" xfId="0" applyFont="1" applyBorder="1" applyAlignment="1" applyProtection="1"/>
    <xf numFmtId="0" fontId="7" fillId="0" borderId="9" xfId="0" applyFont="1" applyBorder="1" applyAlignment="1" applyProtection="1">
      <protection locked="0"/>
    </xf>
    <xf numFmtId="0" fontId="3" fillId="0" borderId="10" xfId="0" applyFont="1" applyBorder="1" applyProtection="1">
      <protection locked="0"/>
    </xf>
    <xf numFmtId="0" fontId="7" fillId="0" borderId="9" xfId="0" applyFont="1" applyBorder="1" applyAlignment="1" applyProtection="1"/>
    <xf numFmtId="165" fontId="7" fillId="0" borderId="10" xfId="1" applyNumberFormat="1" applyFont="1" applyBorder="1" applyProtection="1"/>
    <xf numFmtId="165" fontId="7" fillId="0" borderId="0" xfId="1" applyNumberFormat="1" applyFont="1" applyBorder="1" applyProtection="1"/>
    <xf numFmtId="165" fontId="3" fillId="0" borderId="0" xfId="1" applyNumberFormat="1" applyFont="1" applyFill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65" fontId="3" fillId="0" borderId="11" xfId="1" applyNumberFormat="1" applyFont="1" applyBorder="1" applyAlignment="1" applyProtection="1">
      <alignment horizontal="center"/>
    </xf>
    <xf numFmtId="0" fontId="8" fillId="2" borderId="12" xfId="0" applyFont="1" applyFill="1" applyBorder="1" applyProtection="1"/>
    <xf numFmtId="0" fontId="7" fillId="2" borderId="13" xfId="0" applyFont="1" applyFill="1" applyBorder="1" applyProtection="1"/>
    <xf numFmtId="0" fontId="9" fillId="2" borderId="13" xfId="0" applyFont="1" applyFill="1" applyBorder="1" applyAlignment="1" applyProtection="1">
      <alignment horizontal="center"/>
      <protection locked="0"/>
    </xf>
    <xf numFmtId="0" fontId="8" fillId="2" borderId="14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/>
    </xf>
    <xf numFmtId="165" fontId="3" fillId="0" borderId="0" xfId="1" applyNumberFormat="1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165" fontId="3" fillId="0" borderId="0" xfId="1" applyNumberFormat="1" applyFont="1" applyAlignment="1" applyProtection="1">
      <alignment horizontal="center"/>
      <protection locked="0"/>
    </xf>
    <xf numFmtId="0" fontId="2" fillId="3" borderId="0" xfId="0" applyFont="1" applyFill="1" applyProtection="1"/>
    <xf numFmtId="0" fontId="3" fillId="3" borderId="0" xfId="0" applyFont="1" applyFill="1" applyProtection="1"/>
    <xf numFmtId="165" fontId="3" fillId="0" borderId="11" xfId="1" applyNumberFormat="1" applyFont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protection locked="0"/>
    </xf>
    <xf numFmtId="165" fontId="3" fillId="0" borderId="11" xfId="1" applyNumberFormat="1" applyFont="1" applyBorder="1" applyProtection="1"/>
    <xf numFmtId="165" fontId="3" fillId="0" borderId="11" xfId="1" quotePrefix="1" applyNumberFormat="1" applyFont="1" applyBorder="1" applyAlignment="1" applyProtection="1">
      <alignment horizontal="right"/>
      <protection locked="0"/>
    </xf>
    <xf numFmtId="165" fontId="3" fillId="0" borderId="7" xfId="1" quotePrefix="1" applyNumberFormat="1" applyFont="1" applyBorder="1" applyAlignment="1" applyProtection="1">
      <alignment horizontal="right"/>
      <protection locked="0"/>
    </xf>
    <xf numFmtId="165" fontId="3" fillId="0" borderId="0" xfId="1" quotePrefix="1" applyNumberFormat="1" applyFont="1" applyAlignment="1" applyProtection="1">
      <alignment horizontal="right"/>
      <protection locked="0"/>
    </xf>
    <xf numFmtId="165" fontId="3" fillId="0" borderId="0" xfId="1" applyNumberFormat="1" applyFont="1" applyProtection="1"/>
    <xf numFmtId="0" fontId="2" fillId="0" borderId="0" xfId="0" applyFont="1" applyFill="1" applyProtection="1"/>
    <xf numFmtId="0" fontId="2" fillId="4" borderId="0" xfId="0" applyFont="1" applyFill="1" applyProtection="1"/>
    <xf numFmtId="0" fontId="3" fillId="4" borderId="0" xfId="0" applyFont="1" applyFill="1" applyProtection="1"/>
    <xf numFmtId="0" fontId="3" fillId="4" borderId="0" xfId="0" applyFont="1" applyFill="1" applyProtection="1">
      <protection locked="0"/>
    </xf>
    <xf numFmtId="0" fontId="7" fillId="4" borderId="0" xfId="0" applyFont="1" applyFill="1" applyProtection="1"/>
    <xf numFmtId="165" fontId="3" fillId="4" borderId="11" xfId="1" applyNumberFormat="1" applyFont="1" applyFill="1" applyBorder="1" applyProtection="1"/>
    <xf numFmtId="0" fontId="8" fillId="2" borderId="2" xfId="0" applyFont="1" applyFill="1" applyBorder="1" applyAlignment="1" applyProtection="1">
      <alignment horizontal="center"/>
    </xf>
    <xf numFmtId="165" fontId="6" fillId="2" borderId="3" xfId="1" applyNumberFormat="1" applyFont="1" applyFill="1" applyBorder="1" applyAlignment="1" applyProtection="1">
      <alignment horizontal="right"/>
      <protection locked="0"/>
    </xf>
    <xf numFmtId="0" fontId="7" fillId="4" borderId="0" xfId="0" applyFont="1" applyFill="1" applyAlignment="1" applyProtection="1">
      <alignment horizontal="left"/>
    </xf>
    <xf numFmtId="165" fontId="3" fillId="4" borderId="11" xfId="1" quotePrefix="1" applyNumberFormat="1" applyFont="1" applyFill="1" applyBorder="1" applyAlignment="1" applyProtection="1">
      <alignment horizontal="right"/>
    </xf>
    <xf numFmtId="165" fontId="3" fillId="0" borderId="11" xfId="1" quotePrefix="1" applyNumberFormat="1" applyFont="1" applyBorder="1" applyAlignment="1" applyProtection="1">
      <alignment horizontal="right"/>
    </xf>
    <xf numFmtId="165" fontId="3" fillId="0" borderId="7" xfId="1" quotePrefix="1" applyNumberFormat="1" applyFont="1" applyBorder="1" applyAlignment="1" applyProtection="1">
      <alignment horizontal="right"/>
    </xf>
    <xf numFmtId="165" fontId="3" fillId="0" borderId="0" xfId="1" quotePrefix="1" applyNumberFormat="1" applyFont="1" applyAlignment="1" applyProtection="1">
      <alignment horizontal="right"/>
    </xf>
    <xf numFmtId="0" fontId="2" fillId="0" borderId="0" xfId="0" applyFont="1" applyProtection="1">
      <protection locked="0"/>
    </xf>
    <xf numFmtId="165" fontId="7" fillId="0" borderId="11" xfId="1" quotePrefix="1" applyNumberFormat="1" applyFont="1" applyBorder="1" applyAlignment="1" applyProtection="1">
      <alignment horizontal="right"/>
    </xf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Alignment="1" applyProtection="1">
      <alignment vertical="top"/>
    </xf>
    <xf numFmtId="0" fontId="1" fillId="0" borderId="0" xfId="0" applyFont="1" applyProtection="1"/>
    <xf numFmtId="0" fontId="14" fillId="0" borderId="0" xfId="0" applyFont="1" applyProtection="1">
      <protection locked="0"/>
    </xf>
    <xf numFmtId="165" fontId="3" fillId="0" borderId="0" xfId="1" applyNumberFormat="1" applyFont="1" applyBorder="1" applyProtection="1">
      <protection locked="0"/>
    </xf>
    <xf numFmtId="0" fontId="16" fillId="0" borderId="0" xfId="0" applyFont="1"/>
    <xf numFmtId="0" fontId="17" fillId="0" borderId="0" xfId="0" applyFont="1"/>
    <xf numFmtId="3" fontId="17" fillId="0" borderId="0" xfId="0" applyNumberFormat="1" applyFont="1" applyAlignment="1">
      <alignment horizontal="center"/>
    </xf>
    <xf numFmtId="3" fontId="17" fillId="0" borderId="0" xfId="0" applyNumberFormat="1" applyFont="1"/>
    <xf numFmtId="165" fontId="18" fillId="0" borderId="0" xfId="1" applyNumberFormat="1" applyFont="1" applyAlignment="1">
      <alignment horizontal="centerContinuous"/>
    </xf>
    <xf numFmtId="0" fontId="19" fillId="0" borderId="0" xfId="0" applyFont="1" applyFill="1"/>
    <xf numFmtId="0" fontId="17" fillId="0" borderId="0" xfId="0" applyFont="1" applyFill="1"/>
    <xf numFmtId="3" fontId="17" fillId="0" borderId="0" xfId="0" applyNumberFormat="1" applyFont="1" applyFill="1" applyAlignment="1">
      <alignment horizontal="center"/>
    </xf>
    <xf numFmtId="3" fontId="17" fillId="0" borderId="0" xfId="0" applyNumberFormat="1" applyFont="1" applyFill="1"/>
    <xf numFmtId="165" fontId="17" fillId="0" borderId="0" xfId="1" applyNumberFormat="1" applyFont="1" applyFill="1"/>
    <xf numFmtId="0" fontId="20" fillId="2" borderId="1" xfId="0" applyFont="1" applyFill="1" applyBorder="1" applyAlignment="1">
      <alignment horizontal="left"/>
    </xf>
    <xf numFmtId="0" fontId="17" fillId="2" borderId="3" xfId="0" applyFont="1" applyFill="1" applyBorder="1"/>
    <xf numFmtId="165" fontId="17" fillId="0" borderId="0" xfId="1" applyNumberFormat="1" applyFont="1"/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66" fontId="17" fillId="0" borderId="15" xfId="0" applyNumberFormat="1" applyFont="1" applyBorder="1" applyAlignment="1" applyProtection="1">
      <alignment horizontal="center"/>
    </xf>
    <xf numFmtId="3" fontId="17" fillId="0" borderId="15" xfId="0" applyNumberFormat="1" applyFont="1" applyBorder="1" applyAlignment="1" applyProtection="1">
      <alignment horizontal="center"/>
    </xf>
    <xf numFmtId="165" fontId="17" fillId="0" borderId="16" xfId="1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165" fontId="17" fillId="0" borderId="0" xfId="1" applyNumberFormat="1" applyFont="1" applyBorder="1" applyProtection="1"/>
    <xf numFmtId="166" fontId="17" fillId="0" borderId="0" xfId="0" applyNumberFormat="1" applyFont="1" applyBorder="1" applyAlignment="1" applyProtection="1">
      <alignment horizontal="left"/>
    </xf>
    <xf numFmtId="3" fontId="17" fillId="0" borderId="0" xfId="0" applyNumberFormat="1" applyFont="1" applyBorder="1" applyAlignment="1" applyProtection="1">
      <alignment horizontal="center"/>
    </xf>
    <xf numFmtId="3" fontId="17" fillId="0" borderId="0" xfId="0" applyNumberFormat="1" applyFont="1" applyBorder="1" applyProtection="1"/>
    <xf numFmtId="165" fontId="17" fillId="0" borderId="0" xfId="1" quotePrefix="1" applyNumberFormat="1" applyFont="1" applyBorder="1" applyAlignment="1" applyProtection="1">
      <alignment horizontal="right"/>
    </xf>
    <xf numFmtId="165" fontId="17" fillId="0" borderId="0" xfId="1" applyNumberFormat="1" applyFont="1" applyBorder="1"/>
    <xf numFmtId="166" fontId="17" fillId="0" borderId="0" xfId="0" applyNumberFormat="1" applyFont="1" applyBorder="1" applyAlignment="1" applyProtection="1">
      <alignment horizontal="center"/>
    </xf>
    <xf numFmtId="3" fontId="17" fillId="0" borderId="0" xfId="0" applyNumberFormat="1" applyFont="1" applyBorder="1" applyAlignment="1" applyProtection="1">
      <alignment horizontal="left"/>
    </xf>
    <xf numFmtId="0" fontId="17" fillId="0" borderId="0" xfId="0" applyFont="1" applyBorder="1"/>
    <xf numFmtId="0" fontId="17" fillId="0" borderId="0" xfId="0" applyFont="1" applyBorder="1" applyAlignment="1"/>
    <xf numFmtId="0" fontId="3" fillId="0" borderId="0" xfId="0" applyFont="1"/>
    <xf numFmtId="165" fontId="3" fillId="0" borderId="0" xfId="1" applyNumberFormat="1" applyFont="1" applyBorder="1"/>
    <xf numFmtId="165" fontId="3" fillId="0" borderId="0" xfId="1" applyNumberFormat="1" applyFont="1"/>
    <xf numFmtId="165" fontId="3" fillId="0" borderId="9" xfId="1" applyNumberFormat="1" applyFont="1" applyBorder="1"/>
    <xf numFmtId="2" fontId="7" fillId="0" borderId="11" xfId="1" applyNumberFormat="1" applyFont="1" applyFill="1" applyBorder="1" applyProtection="1"/>
    <xf numFmtId="165" fontId="3" fillId="4" borderId="0" xfId="1" applyNumberFormat="1" applyFont="1" applyFill="1" applyBorder="1" applyProtection="1"/>
    <xf numFmtId="165" fontId="3" fillId="0" borderId="0" xfId="1" applyNumberFormat="1" applyFont="1" applyBorder="1" applyProtection="1"/>
    <xf numFmtId="0" fontId="2" fillId="0" borderId="0" xfId="0" applyFont="1" applyBorder="1" applyProtection="1">
      <protection locked="0"/>
    </xf>
    <xf numFmtId="0" fontId="9" fillId="2" borderId="17" xfId="0" applyFont="1" applyFill="1" applyBorder="1" applyAlignment="1" applyProtection="1">
      <alignment horizontal="center"/>
      <protection locked="0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165" fontId="7" fillId="0" borderId="11" xfId="1" applyNumberFormat="1" applyFont="1" applyBorder="1" applyAlignment="1" applyProtection="1">
      <alignment horizontal="center"/>
    </xf>
    <xf numFmtId="165" fontId="7" fillId="3" borderId="0" xfId="1" applyNumberFormat="1" applyFont="1" applyFill="1" applyAlignment="1" applyProtection="1">
      <alignment horizontal="centerContinuous"/>
    </xf>
    <xf numFmtId="165" fontId="7" fillId="0" borderId="0" xfId="1" applyNumberFormat="1" applyFont="1" applyAlignment="1" applyProtection="1">
      <alignment horizontal="center"/>
    </xf>
    <xf numFmtId="165" fontId="7" fillId="0" borderId="0" xfId="1" applyNumberFormat="1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17" fillId="0" borderId="0" xfId="1" applyFont="1" applyBorder="1" applyProtection="1"/>
    <xf numFmtId="164" fontId="17" fillId="0" borderId="0" xfId="1" applyFont="1"/>
    <xf numFmtId="0" fontId="17" fillId="0" borderId="0" xfId="0" applyFont="1" applyProtection="1">
      <protection locked="0"/>
    </xf>
    <xf numFmtId="3" fontId="17" fillId="0" borderId="0" xfId="0" applyNumberFormat="1" applyFont="1" applyAlignment="1" applyProtection="1">
      <alignment horizontal="center"/>
      <protection locked="0"/>
    </xf>
    <xf numFmtId="3" fontId="17" fillId="0" borderId="0" xfId="0" applyNumberFormat="1" applyFont="1" applyProtection="1">
      <protection locked="0"/>
    </xf>
    <xf numFmtId="166" fontId="17" fillId="0" borderId="0" xfId="0" applyNumberFormat="1" applyFont="1" applyBorder="1" applyAlignment="1" applyProtection="1">
      <alignment horizontal="left"/>
      <protection locked="0"/>
    </xf>
    <xf numFmtId="3" fontId="17" fillId="0" borderId="0" xfId="0" applyNumberFormat="1" applyFont="1" applyBorder="1" applyAlignment="1" applyProtection="1">
      <alignment horizontal="center"/>
      <protection locked="0"/>
    </xf>
    <xf numFmtId="3" fontId="17" fillId="0" borderId="0" xfId="0" applyNumberFormat="1" applyFont="1" applyBorder="1" applyProtection="1">
      <protection locked="0"/>
    </xf>
    <xf numFmtId="165" fontId="10" fillId="0" borderId="11" xfId="1" applyNumberFormat="1" applyFont="1" applyBorder="1" applyProtection="1"/>
    <xf numFmtId="165" fontId="22" fillId="0" borderId="11" xfId="1" applyNumberFormat="1" applyFont="1" applyBorder="1" applyProtection="1"/>
    <xf numFmtId="0" fontId="3" fillId="0" borderId="0" xfId="0" applyFont="1" applyFill="1" applyAlignment="1" applyProtection="1"/>
    <xf numFmtId="165" fontId="3" fillId="0" borderId="11" xfId="1" applyNumberFormat="1" applyFont="1" applyFill="1" applyBorder="1" applyProtection="1"/>
    <xf numFmtId="0" fontId="3" fillId="0" borderId="0" xfId="0" applyFont="1" applyFill="1" applyAlignment="1" applyProtection="1">
      <protection locked="0"/>
    </xf>
    <xf numFmtId="0" fontId="2" fillId="0" borderId="7" xfId="0" applyFont="1" applyBorder="1" applyAlignment="1" applyProtection="1"/>
    <xf numFmtId="4" fontId="23" fillId="0" borderId="0" xfId="0" applyNumberFormat="1" applyFont="1" applyAlignment="1">
      <alignment horizontal="right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165" fontId="3" fillId="0" borderId="0" xfId="1" applyNumberFormat="1" applyFont="1" applyFill="1" applyBorder="1" applyProtection="1"/>
    <xf numFmtId="165" fontId="3" fillId="0" borderId="7" xfId="1" applyNumberFormat="1" applyFont="1" applyBorder="1" applyProtection="1">
      <protection locked="0"/>
    </xf>
    <xf numFmtId="165" fontId="3" fillId="0" borderId="7" xfId="1" applyNumberFormat="1" applyFont="1" applyBorder="1" applyProtection="1"/>
    <xf numFmtId="165" fontId="24" fillId="0" borderId="11" xfId="1" applyNumberFormat="1" applyFont="1" applyBorder="1" applyProtection="1"/>
    <xf numFmtId="0" fontId="0" fillId="0" borderId="0" xfId="0"/>
    <xf numFmtId="0" fontId="25" fillId="0" borderId="0" xfId="0" applyFont="1"/>
    <xf numFmtId="0" fontId="26" fillId="0" borderId="0" xfId="0" applyFont="1"/>
    <xf numFmtId="0" fontId="27" fillId="0" borderId="18" xfId="0" applyFont="1" applyBorder="1"/>
    <xf numFmtId="165" fontId="7" fillId="0" borderId="11" xfId="1" applyNumberFormat="1" applyFont="1" applyBorder="1" applyProtection="1"/>
    <xf numFmtId="165" fontId="7" fillId="0" borderId="7" xfId="1" applyNumberFormat="1" applyFont="1" applyBorder="1" applyProtection="1"/>
    <xf numFmtId="165" fontId="7" fillId="0" borderId="0" xfId="1" quotePrefix="1" applyNumberFormat="1" applyFont="1" applyAlignment="1" applyProtection="1">
      <alignment horizontal="right"/>
    </xf>
    <xf numFmtId="165" fontId="7" fillId="0" borderId="0" xfId="1" applyNumberFormat="1" applyFont="1" applyProtection="1"/>
    <xf numFmtId="0" fontId="29" fillId="0" borderId="18" xfId="0" applyFont="1" applyBorder="1"/>
    <xf numFmtId="0" fontId="30" fillId="0" borderId="1" xfId="0" applyFont="1" applyBorder="1"/>
    <xf numFmtId="0" fontId="30" fillId="0" borderId="2" xfId="0" applyFont="1" applyBorder="1"/>
    <xf numFmtId="0" fontId="30" fillId="0" borderId="13" xfId="0" applyFont="1" applyBorder="1"/>
    <xf numFmtId="0" fontId="30" fillId="0" borderId="14" xfId="0" applyFont="1" applyBorder="1"/>
    <xf numFmtId="165" fontId="8" fillId="0" borderId="0" xfId="1" applyNumberFormat="1" applyFont="1" applyAlignment="1">
      <alignment horizontal="centerContinuous"/>
    </xf>
    <xf numFmtId="165" fontId="20" fillId="0" borderId="0" xfId="1" applyNumberFormat="1" applyFont="1" applyBorder="1" applyProtection="1"/>
    <xf numFmtId="0" fontId="20" fillId="0" borderId="0" xfId="0" applyFont="1"/>
    <xf numFmtId="165" fontId="20" fillId="0" borderId="22" xfId="1" applyNumberFormat="1" applyFont="1" applyBorder="1"/>
    <xf numFmtId="0" fontId="31" fillId="0" borderId="23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31" fillId="0" borderId="18" xfId="0" applyFont="1" applyBorder="1"/>
    <xf numFmtId="0" fontId="31" fillId="0" borderId="18" xfId="0" applyFont="1" applyFill="1" applyBorder="1"/>
    <xf numFmtId="0" fontId="31" fillId="0" borderId="23" xfId="0" applyFont="1" applyBorder="1"/>
    <xf numFmtId="0" fontId="31" fillId="0" borderId="23" xfId="0" applyFont="1" applyFill="1" applyBorder="1"/>
    <xf numFmtId="0" fontId="31" fillId="0" borderId="25" xfId="0" applyFont="1" applyBorder="1"/>
    <xf numFmtId="0" fontId="31" fillId="0" borderId="19" xfId="0" applyFont="1" applyBorder="1"/>
    <xf numFmtId="0" fontId="32" fillId="0" borderId="0" xfId="0" applyFont="1"/>
    <xf numFmtId="166" fontId="32" fillId="0" borderId="0" xfId="0" applyNumberFormat="1" applyFont="1" applyBorder="1" applyAlignment="1" applyProtection="1">
      <alignment horizontal="left"/>
    </xf>
    <xf numFmtId="0" fontId="32" fillId="0" borderId="0" xfId="0" applyFont="1" applyProtection="1">
      <protection locked="0"/>
    </xf>
    <xf numFmtId="0" fontId="34" fillId="0" borderId="0" xfId="0" applyFont="1" applyAlignment="1" applyProtection="1">
      <alignment wrapText="1"/>
      <protection locked="0"/>
    </xf>
    <xf numFmtId="164" fontId="34" fillId="0" borderId="0" xfId="0" applyNumberFormat="1" applyFont="1" applyAlignment="1" applyProtection="1">
      <alignment wrapText="1"/>
      <protection locked="0"/>
    </xf>
    <xf numFmtId="165" fontId="34" fillId="0" borderId="0" xfId="0" applyNumberFormat="1" applyFont="1" applyAlignment="1" applyProtection="1">
      <alignment wrapText="1"/>
      <protection locked="0"/>
    </xf>
    <xf numFmtId="0" fontId="35" fillId="0" borderId="0" xfId="0" applyFont="1" applyProtection="1">
      <protection locked="0"/>
    </xf>
    <xf numFmtId="2" fontId="33" fillId="0" borderId="0" xfId="0" applyNumberFormat="1" applyFont="1" applyAlignment="1">
      <alignment horizontal="left" vertical="center" wrapText="1"/>
    </xf>
    <xf numFmtId="9" fontId="17" fillId="0" borderId="0" xfId="0" applyNumberFormat="1" applyFont="1"/>
    <xf numFmtId="9" fontId="32" fillId="0" borderId="0" xfId="0" applyNumberFormat="1" applyFont="1"/>
    <xf numFmtId="2" fontId="17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4" fillId="0" borderId="0" xfId="0" applyFont="1" applyAlignment="1" applyProtection="1">
      <alignment horizontal="left" vertical="top" wrapText="1"/>
      <protection locked="0"/>
    </xf>
    <xf numFmtId="0" fontId="36" fillId="0" borderId="18" xfId="0" applyFont="1" applyBorder="1"/>
    <xf numFmtId="9" fontId="29" fillId="0" borderId="18" xfId="0" applyNumberFormat="1" applyFont="1" applyBorder="1"/>
    <xf numFmtId="43" fontId="17" fillId="0" borderId="0" xfId="1" applyNumberFormat="1" applyFont="1" applyBorder="1"/>
    <xf numFmtId="43" fontId="17" fillId="0" borderId="0" xfId="1" applyNumberFormat="1" applyFont="1"/>
    <xf numFmtId="43" fontId="17" fillId="0" borderId="0" xfId="0" applyNumberFormat="1" applyFont="1"/>
    <xf numFmtId="9" fontId="0" fillId="0" borderId="0" xfId="0" applyNumberFormat="1"/>
    <xf numFmtId="0" fontId="31" fillId="0" borderId="18" xfId="0" applyFont="1" applyBorder="1" applyAlignment="1">
      <alignment vertical="top"/>
    </xf>
    <xf numFmtId="0" fontId="31" fillId="0" borderId="18" xfId="0" applyFont="1" applyFill="1" applyBorder="1" applyAlignment="1">
      <alignment vertical="top"/>
    </xf>
    <xf numFmtId="3" fontId="38" fillId="0" borderId="18" xfId="0" applyNumberFormat="1" applyFont="1" applyFill="1" applyBorder="1" applyAlignment="1" applyProtection="1">
      <alignment horizontal="left"/>
    </xf>
    <xf numFmtId="0" fontId="38" fillId="0" borderId="18" xfId="0" applyFont="1" applyBorder="1"/>
    <xf numFmtId="167" fontId="38" fillId="0" borderId="18" xfId="0" applyNumberFormat="1" applyFont="1" applyBorder="1" applyProtection="1"/>
    <xf numFmtId="167" fontId="38" fillId="0" borderId="18" xfId="0" applyNumberFormat="1" applyFont="1" applyBorder="1"/>
    <xf numFmtId="0" fontId="0" fillId="0" borderId="12" xfId="0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top"/>
    </xf>
    <xf numFmtId="0" fontId="31" fillId="0" borderId="23" xfId="0" applyFont="1" applyBorder="1" applyAlignment="1">
      <alignment vertical="top"/>
    </xf>
    <xf numFmtId="0" fontId="31" fillId="0" borderId="25" xfId="0" applyFont="1" applyBorder="1" applyAlignment="1">
      <alignment vertical="top"/>
    </xf>
    <xf numFmtId="0" fontId="31" fillId="0" borderId="25" xfId="0" applyFont="1" applyFill="1" applyBorder="1" applyAlignment="1">
      <alignment vertical="top"/>
    </xf>
    <xf numFmtId="0" fontId="31" fillId="0" borderId="13" xfId="0" applyFont="1" applyFill="1" applyBorder="1" applyAlignment="1">
      <alignment vertical="top"/>
    </xf>
    <xf numFmtId="0" fontId="0" fillId="0" borderId="12" xfId="0" applyBorder="1" applyAlignment="1">
      <alignment horizontal="left" vertical="center"/>
    </xf>
    <xf numFmtId="0" fontId="31" fillId="0" borderId="25" xfId="0" applyFont="1" applyBorder="1" applyAlignment="1">
      <alignment wrapText="1"/>
    </xf>
    <xf numFmtId="3" fontId="38" fillId="0" borderId="23" xfId="0" applyNumberFormat="1" applyFont="1" applyFill="1" applyBorder="1" applyAlignment="1" applyProtection="1">
      <alignment horizontal="left"/>
    </xf>
    <xf numFmtId="167" fontId="38" fillId="0" borderId="23" xfId="0" applyNumberFormat="1" applyFont="1" applyBorder="1" applyProtection="1"/>
    <xf numFmtId="167" fontId="32" fillId="0" borderId="0" xfId="0" applyNumberFormat="1" applyFont="1"/>
    <xf numFmtId="0" fontId="39" fillId="5" borderId="26" xfId="0" applyFont="1" applyFill="1" applyBorder="1" applyAlignment="1">
      <alignment horizontal="center" vertical="top" wrapText="1"/>
    </xf>
    <xf numFmtId="0" fontId="39" fillId="5" borderId="45" xfId="0" applyFont="1" applyFill="1" applyBorder="1" applyAlignment="1">
      <alignment horizontal="center" vertical="top" wrapText="1"/>
    </xf>
    <xf numFmtId="0" fontId="39" fillId="5" borderId="20" xfId="0" applyFont="1" applyFill="1" applyBorder="1" applyAlignment="1">
      <alignment horizontal="center" vertical="top" wrapText="1"/>
    </xf>
    <xf numFmtId="167" fontId="31" fillId="0" borderId="13" xfId="0" applyNumberFormat="1" applyFont="1" applyBorder="1" applyAlignment="1">
      <alignment vertical="top"/>
    </xf>
    <xf numFmtId="167" fontId="31" fillId="0" borderId="43" xfId="0" applyNumberFormat="1" applyFont="1" applyBorder="1" applyAlignment="1">
      <alignment vertical="top"/>
    </xf>
    <xf numFmtId="167" fontId="31" fillId="0" borderId="12" xfId="0" applyNumberFormat="1" applyFont="1" applyBorder="1" applyAlignment="1">
      <alignment vertical="top"/>
    </xf>
    <xf numFmtId="167" fontId="31" fillId="0" borderId="13" xfId="0" applyNumberFormat="1" applyFont="1" applyBorder="1"/>
    <xf numFmtId="0" fontId="31" fillId="0" borderId="14" xfId="0" applyFont="1" applyBorder="1"/>
    <xf numFmtId="167" fontId="31" fillId="0" borderId="23" xfId="0" applyNumberFormat="1" applyFont="1" applyBorder="1" applyAlignment="1">
      <alignment vertical="top"/>
    </xf>
    <xf numFmtId="167" fontId="31" fillId="0" borderId="31" xfId="0" applyNumberFormat="1" applyFont="1" applyBorder="1" applyAlignment="1">
      <alignment vertical="top"/>
    </xf>
    <xf numFmtId="167" fontId="31" fillId="0" borderId="32" xfId="0" applyNumberFormat="1" applyFont="1" applyBorder="1" applyAlignment="1">
      <alignment vertical="top"/>
    </xf>
    <xf numFmtId="167" fontId="31" fillId="0" borderId="23" xfId="0" applyNumberFormat="1" applyFont="1" applyBorder="1"/>
    <xf numFmtId="0" fontId="31" fillId="0" borderId="24" xfId="0" applyFont="1" applyBorder="1"/>
    <xf numFmtId="167" fontId="31" fillId="0" borderId="18" xfId="0" applyNumberFormat="1" applyFont="1" applyBorder="1" applyAlignment="1">
      <alignment vertical="top"/>
    </xf>
    <xf numFmtId="167" fontId="31" fillId="0" borderId="30" xfId="0" applyNumberFormat="1" applyFont="1" applyBorder="1" applyAlignment="1">
      <alignment vertical="top"/>
    </xf>
    <xf numFmtId="167" fontId="31" fillId="0" borderId="33" xfId="0" applyNumberFormat="1" applyFont="1" applyBorder="1" applyAlignment="1">
      <alignment vertical="top"/>
    </xf>
    <xf numFmtId="167" fontId="31" fillId="0" borderId="18" xfId="0" applyNumberFormat="1" applyFont="1" applyBorder="1"/>
    <xf numFmtId="0" fontId="31" fillId="0" borderId="34" xfId="0" applyFont="1" applyBorder="1"/>
    <xf numFmtId="167" fontId="31" fillId="0" borderId="25" xfId="0" applyNumberFormat="1" applyFont="1" applyBorder="1" applyAlignment="1">
      <alignment vertical="top"/>
    </xf>
    <xf numFmtId="167" fontId="31" fillId="0" borderId="40" xfId="0" applyNumberFormat="1" applyFont="1" applyBorder="1" applyAlignment="1">
      <alignment vertical="top"/>
    </xf>
    <xf numFmtId="167" fontId="31" fillId="0" borderId="44" xfId="0" applyNumberFormat="1" applyFont="1" applyBorder="1" applyAlignment="1">
      <alignment vertical="top"/>
    </xf>
    <xf numFmtId="167" fontId="31" fillId="0" borderId="25" xfId="0" applyNumberFormat="1" applyFont="1" applyBorder="1"/>
    <xf numFmtId="0" fontId="31" fillId="0" borderId="41" xfId="0" applyFont="1" applyBorder="1"/>
    <xf numFmtId="167" fontId="31" fillId="0" borderId="13" xfId="0" applyNumberFormat="1" applyFont="1" applyFill="1" applyBorder="1" applyAlignment="1">
      <alignment vertical="top"/>
    </xf>
    <xf numFmtId="0" fontId="40" fillId="0" borderId="23" xfId="0" applyFont="1" applyBorder="1" applyAlignment="1">
      <alignment vertical="top" wrapText="1"/>
    </xf>
    <xf numFmtId="167" fontId="31" fillId="0" borderId="40" xfId="0" applyNumberFormat="1" applyFont="1" applyBorder="1"/>
    <xf numFmtId="167" fontId="31" fillId="0" borderId="44" xfId="0" applyNumberFormat="1" applyFont="1" applyBorder="1"/>
    <xf numFmtId="167" fontId="31" fillId="0" borderId="31" xfId="0" applyNumberFormat="1" applyFont="1" applyBorder="1"/>
    <xf numFmtId="167" fontId="31" fillId="0" borderId="32" xfId="0" applyNumberFormat="1" applyFont="1" applyBorder="1"/>
    <xf numFmtId="167" fontId="31" fillId="0" borderId="30" xfId="0" applyNumberFormat="1" applyFont="1" applyBorder="1"/>
    <xf numFmtId="167" fontId="31" fillId="0" borderId="33" xfId="0" applyNumberFormat="1" applyFont="1" applyBorder="1"/>
    <xf numFmtId="0" fontId="31" fillId="0" borderId="25" xfId="0" applyFont="1" applyFill="1" applyBorder="1"/>
    <xf numFmtId="1" fontId="31" fillId="0" borderId="23" xfId="0" applyNumberFormat="1" applyFont="1" applyFill="1" applyBorder="1"/>
    <xf numFmtId="167" fontId="31" fillId="0" borderId="23" xfId="2" applyNumberFormat="1" applyFont="1" applyBorder="1"/>
    <xf numFmtId="167" fontId="31" fillId="0" borderId="18" xfId="2" applyNumberFormat="1" applyFont="1" applyBorder="1"/>
    <xf numFmtId="167" fontId="31" fillId="0" borderId="25" xfId="2" applyNumberFormat="1" applyFont="1" applyBorder="1"/>
    <xf numFmtId="0" fontId="31" fillId="0" borderId="19" xfId="0" applyFont="1" applyFill="1" applyBorder="1"/>
    <xf numFmtId="0" fontId="38" fillId="0" borderId="19" xfId="0" applyFont="1" applyBorder="1"/>
    <xf numFmtId="167" fontId="38" fillId="0" borderId="19" xfId="0" applyNumberFormat="1" applyFont="1" applyBorder="1"/>
    <xf numFmtId="167" fontId="31" fillId="0" borderId="4" xfId="0" applyNumberFormat="1" applyFont="1" applyBorder="1"/>
    <xf numFmtId="167" fontId="31" fillId="0" borderId="35" xfId="0" applyNumberFormat="1" applyFont="1" applyBorder="1"/>
    <xf numFmtId="167" fontId="31" fillId="0" borderId="19" xfId="0" applyNumberFormat="1" applyFont="1" applyBorder="1"/>
    <xf numFmtId="0" fontId="31" fillId="0" borderId="36" xfId="0" applyFont="1" applyBorder="1"/>
    <xf numFmtId="0" fontId="8" fillId="0" borderId="13" xfId="0" applyFont="1" applyBorder="1"/>
    <xf numFmtId="167" fontId="8" fillId="0" borderId="13" xfId="0" applyNumberFormat="1" applyFont="1" applyBorder="1"/>
    <xf numFmtId="167" fontId="8" fillId="0" borderId="14" xfId="0" applyNumberFormat="1" applyFont="1" applyBorder="1"/>
    <xf numFmtId="0" fontId="32" fillId="0" borderId="0" xfId="0" applyFont="1" applyBorder="1" applyAlignment="1">
      <alignment horizontal="left" wrapText="1"/>
    </xf>
    <xf numFmtId="0" fontId="41" fillId="0" borderId="25" xfId="0" applyFont="1" applyBorder="1"/>
    <xf numFmtId="0" fontId="41" fillId="0" borderId="18" xfId="0" applyFont="1" applyBorder="1"/>
    <xf numFmtId="0" fontId="0" fillId="7" borderId="0" xfId="0" applyFill="1"/>
    <xf numFmtId="0" fontId="2" fillId="0" borderId="4" xfId="0" applyFont="1" applyBorder="1" applyAlignment="1" applyProtection="1"/>
    <xf numFmtId="0" fontId="2" fillId="0" borderId="8" xfId="0" applyFont="1" applyBorder="1" applyAlignment="1" applyProtection="1"/>
    <xf numFmtId="0" fontId="32" fillId="0" borderId="7" xfId="0" applyFont="1" applyBorder="1" applyAlignment="1">
      <alignment horizontal="left" wrapText="1"/>
    </xf>
    <xf numFmtId="0" fontId="32" fillId="0" borderId="0" xfId="0" applyFont="1" applyAlignment="1">
      <alignment horizontal="left" wrapText="1"/>
    </xf>
    <xf numFmtId="0" fontId="37" fillId="6" borderId="30" xfId="0" applyFont="1" applyFill="1" applyBorder="1" applyAlignment="1">
      <alignment horizontal="left"/>
    </xf>
    <xf numFmtId="0" fontId="37" fillId="6" borderId="15" xfId="0" applyFont="1" applyFill="1" applyBorder="1" applyAlignment="1">
      <alignment horizontal="left"/>
    </xf>
    <xf numFmtId="0" fontId="37" fillId="6" borderId="16" xfId="0" applyFont="1" applyFill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9" fillId="5" borderId="1" xfId="0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1" fillId="0" borderId="39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39" xfId="0" applyFont="1" applyBorder="1" applyAlignment="1">
      <alignment horizontal="left" vertical="center"/>
    </xf>
    <xf numFmtId="0" fontId="31" fillId="0" borderId="23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1" fillId="0" borderId="25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9" fillId="5" borderId="20" xfId="0" applyFont="1" applyFill="1" applyBorder="1" applyAlignment="1">
      <alignment horizontal="center" vertical="top" wrapText="1"/>
    </xf>
    <xf numFmtId="0" fontId="39" fillId="5" borderId="21" xfId="0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5" fillId="0" borderId="0" xfId="0" applyFont="1" applyAlignment="1">
      <alignment horizontal="center"/>
    </xf>
    <xf numFmtId="0" fontId="39" fillId="5" borderId="42" xfId="0" applyFont="1" applyFill="1" applyBorder="1" applyAlignment="1">
      <alignment horizontal="center" vertical="top" wrapText="1"/>
    </xf>
    <xf numFmtId="0" fontId="39" fillId="5" borderId="0" xfId="0" applyFont="1" applyFill="1" applyBorder="1" applyAlignment="1">
      <alignment horizontal="center" vertical="top" wrapText="1"/>
    </xf>
    <xf numFmtId="0" fontId="27" fillId="0" borderId="37" xfId="0" applyFont="1" applyBorder="1" applyAlignment="1">
      <alignment horizontal="center"/>
    </xf>
    <xf numFmtId="0" fontId="27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4"/>
  <sheetViews>
    <sheetView topLeftCell="A4" zoomScale="85" zoomScaleNormal="85" workbookViewId="0">
      <selection activeCell="H11" sqref="H11"/>
    </sheetView>
  </sheetViews>
  <sheetFormatPr defaultRowHeight="15.75"/>
  <cols>
    <col min="1" max="1" width="7.85546875" style="1" customWidth="1"/>
    <col min="2" max="2" width="54.5703125" style="2" customWidth="1"/>
    <col min="3" max="3" width="27.7109375" style="3" hidden="1" customWidth="1"/>
    <col min="4" max="4" width="24" style="3" hidden="1" customWidth="1"/>
    <col min="5" max="5" width="18.5703125" style="3" customWidth="1"/>
    <col min="6" max="7" width="15.7109375" style="4" customWidth="1"/>
    <col min="8" max="8" width="15.85546875" style="4" customWidth="1"/>
    <col min="9" max="9" width="67" style="132" customWidth="1"/>
    <col min="10" max="16384" width="9.140625" style="3"/>
  </cols>
  <sheetData>
    <row r="1" spans="1:9" ht="16.5" thickBot="1"/>
    <row r="2" spans="1:9" ht="23.25" thickBot="1">
      <c r="A2" s="6" t="s">
        <v>0</v>
      </c>
      <c r="B2" s="7"/>
      <c r="C2" s="8"/>
      <c r="D2" s="8"/>
      <c r="E2" s="8"/>
      <c r="F2" s="8"/>
      <c r="G2" s="9"/>
      <c r="H2" s="10" t="s">
        <v>1</v>
      </c>
    </row>
    <row r="3" spans="1:9" ht="6" customHeight="1">
      <c r="A3" s="11"/>
      <c r="B3" s="12"/>
      <c r="C3" s="13"/>
      <c r="D3" s="13"/>
      <c r="E3" s="13"/>
      <c r="F3" s="13"/>
    </row>
    <row r="4" spans="1:9">
      <c r="A4" s="14"/>
      <c r="B4" s="251" t="s">
        <v>287</v>
      </c>
      <c r="C4" s="15"/>
      <c r="D4" s="16"/>
      <c r="E4" s="116"/>
      <c r="F4" s="17"/>
      <c r="G4" s="15"/>
      <c r="H4" s="18"/>
    </row>
    <row r="5" spans="1:9">
      <c r="A5" s="14"/>
      <c r="B5" s="130" t="s">
        <v>180</v>
      </c>
      <c r="C5" s="20"/>
      <c r="E5" s="170" t="s">
        <v>289</v>
      </c>
      <c r="F5" s="19" t="s">
        <v>2</v>
      </c>
      <c r="G5" s="21"/>
      <c r="H5" s="105">
        <v>60</v>
      </c>
    </row>
    <row r="6" spans="1:9" ht="18">
      <c r="A6" s="14"/>
      <c r="B6" s="252" t="s">
        <v>288</v>
      </c>
      <c r="C6" s="23"/>
      <c r="D6" s="24"/>
      <c r="E6" s="131"/>
      <c r="F6" s="22" t="s">
        <v>3</v>
      </c>
      <c r="G6" s="25"/>
      <c r="H6" s="26">
        <v>21216</v>
      </c>
    </row>
    <row r="7" spans="1:9" ht="7.5" customHeight="1">
      <c r="A7" s="14"/>
      <c r="B7" s="21"/>
      <c r="C7" s="20"/>
      <c r="D7" s="20"/>
      <c r="E7" s="20"/>
      <c r="F7" s="21"/>
      <c r="G7" s="27"/>
      <c r="H7" s="28"/>
    </row>
    <row r="8" spans="1:9" ht="16.5" thickBot="1">
      <c r="A8" s="14"/>
      <c r="D8" s="29"/>
      <c r="E8" s="29"/>
      <c r="F8" s="112" t="s">
        <v>4</v>
      </c>
      <c r="G8" s="113" t="s">
        <v>5</v>
      </c>
      <c r="H8" s="113"/>
    </row>
    <row r="9" spans="1:9" ht="16.5" thickBot="1">
      <c r="A9" s="110"/>
      <c r="B9" s="111"/>
      <c r="C9" s="109" t="s">
        <v>7</v>
      </c>
      <c r="D9" s="34" t="s">
        <v>8</v>
      </c>
      <c r="E9" s="35"/>
      <c r="F9" s="112" t="s">
        <v>9</v>
      </c>
      <c r="G9" s="114" t="s">
        <v>10</v>
      </c>
      <c r="H9" s="114" t="s">
        <v>11</v>
      </c>
      <c r="I9" s="167"/>
    </row>
    <row r="10" spans="1:9" ht="12.75" customHeight="1" thickBot="1">
      <c r="A10" s="37"/>
      <c r="B10" s="38"/>
      <c r="C10" s="39"/>
      <c r="D10" s="39"/>
      <c r="E10" s="38"/>
      <c r="F10" s="112" t="s">
        <v>12</v>
      </c>
      <c r="G10" s="114"/>
      <c r="H10" s="115"/>
    </row>
    <row r="11" spans="1:9" ht="18" customHeight="1" thickBot="1">
      <c r="A11" s="31" t="s">
        <v>6</v>
      </c>
      <c r="B11" s="32"/>
      <c r="C11" s="39"/>
      <c r="D11" s="39"/>
      <c r="E11" s="38"/>
      <c r="F11" s="30"/>
      <c r="G11" s="36"/>
      <c r="H11" s="40"/>
      <c r="I11" s="176"/>
    </row>
    <row r="12" spans="1:9">
      <c r="A12" s="41" t="s">
        <v>13</v>
      </c>
      <c r="B12" s="42"/>
      <c r="C12" s="13"/>
      <c r="E12" s="2"/>
      <c r="F12" s="43"/>
    </row>
    <row r="13" spans="1:9">
      <c r="A13" s="1" t="s">
        <v>14</v>
      </c>
      <c r="B13" s="127" t="s">
        <v>15</v>
      </c>
      <c r="C13" s="45"/>
      <c r="E13" s="2"/>
      <c r="F13" s="96" t="e">
        <f>'Staff cost'!I17</f>
        <v>#VALUE!</v>
      </c>
      <c r="G13" s="136"/>
      <c r="H13" s="4" t="e">
        <f>F13-G13</f>
        <v>#VALUE!</v>
      </c>
    </row>
    <row r="14" spans="1:9">
      <c r="A14" s="1" t="s">
        <v>16</v>
      </c>
      <c r="B14" s="44" t="s">
        <v>17</v>
      </c>
      <c r="C14" s="45"/>
      <c r="E14" s="2"/>
      <c r="F14" s="46"/>
      <c r="H14" s="4">
        <f t="shared" ref="H14:H17" si="0">F14-G14</f>
        <v>0</v>
      </c>
    </row>
    <row r="15" spans="1:9">
      <c r="A15" s="1" t="s">
        <v>18</v>
      </c>
      <c r="B15" s="44" t="s">
        <v>19</v>
      </c>
      <c r="C15" s="45"/>
      <c r="E15" s="2"/>
      <c r="F15" s="46"/>
      <c r="H15" s="4">
        <f t="shared" si="0"/>
        <v>0</v>
      </c>
    </row>
    <row r="16" spans="1:9">
      <c r="A16" s="1" t="s">
        <v>20</v>
      </c>
      <c r="B16" s="44" t="s">
        <v>21</v>
      </c>
      <c r="C16" s="45"/>
      <c r="E16" s="2"/>
      <c r="G16" s="136"/>
      <c r="H16" s="4">
        <f t="shared" si="0"/>
        <v>0</v>
      </c>
    </row>
    <row r="17" spans="1:8">
      <c r="A17" s="1" t="s">
        <v>22</v>
      </c>
      <c r="B17" s="2" t="s">
        <v>23</v>
      </c>
      <c r="C17" s="45"/>
      <c r="F17" s="46"/>
      <c r="H17" s="4">
        <f t="shared" si="0"/>
        <v>0</v>
      </c>
    </row>
    <row r="18" spans="1:8" ht="9" customHeight="1">
      <c r="B18" s="44"/>
      <c r="C18" s="45"/>
      <c r="E18" s="2"/>
      <c r="F18" s="47" t="s">
        <v>24</v>
      </c>
      <c r="G18" s="48" t="s">
        <v>25</v>
      </c>
      <c r="H18" s="49" t="s">
        <v>25</v>
      </c>
    </row>
    <row r="19" spans="1:8">
      <c r="E19" s="2" t="s">
        <v>26</v>
      </c>
      <c r="F19" s="46" t="e">
        <f>SUM(F13:F17)</f>
        <v>#VALUE!</v>
      </c>
      <c r="G19" s="46">
        <f t="shared" ref="G19:H19" si="1">SUM(G13:G17)</f>
        <v>0</v>
      </c>
      <c r="H19" s="46" t="e">
        <f t="shared" si="1"/>
        <v>#VALUE!</v>
      </c>
    </row>
    <row r="20" spans="1:8">
      <c r="A20" s="41" t="s">
        <v>27</v>
      </c>
      <c r="B20" s="42"/>
      <c r="C20" s="13"/>
      <c r="E20" s="2"/>
      <c r="F20" s="43"/>
    </row>
    <row r="21" spans="1:8">
      <c r="A21" s="1" t="s">
        <v>28</v>
      </c>
      <c r="B21" s="2" t="s">
        <v>29</v>
      </c>
      <c r="E21" s="2"/>
      <c r="F21" s="125"/>
      <c r="H21" s="4">
        <f t="shared" ref="H21:H26" si="2">F21-G21</f>
        <v>0</v>
      </c>
    </row>
    <row r="22" spans="1:8">
      <c r="A22" s="1" t="s">
        <v>30</v>
      </c>
      <c r="B22" s="2" t="s">
        <v>31</v>
      </c>
      <c r="E22" s="2"/>
      <c r="F22" s="46"/>
      <c r="H22" s="4">
        <f t="shared" si="2"/>
        <v>0</v>
      </c>
    </row>
    <row r="23" spans="1:8">
      <c r="A23" s="1" t="s">
        <v>32</v>
      </c>
      <c r="B23" s="2" t="s">
        <v>33</v>
      </c>
      <c r="E23" s="2"/>
      <c r="F23" s="46"/>
      <c r="H23" s="4">
        <f t="shared" si="2"/>
        <v>0</v>
      </c>
    </row>
    <row r="24" spans="1:8">
      <c r="A24" s="1" t="s">
        <v>34</v>
      </c>
      <c r="B24" s="2" t="s">
        <v>35</v>
      </c>
      <c r="E24" s="2"/>
      <c r="F24" s="125"/>
      <c r="H24" s="4">
        <f t="shared" si="2"/>
        <v>0</v>
      </c>
    </row>
    <row r="25" spans="1:8">
      <c r="A25" s="1" t="s">
        <v>36</v>
      </c>
      <c r="B25" s="2" t="s">
        <v>37</v>
      </c>
      <c r="E25" s="2"/>
      <c r="F25" s="46"/>
      <c r="H25" s="4">
        <f t="shared" si="2"/>
        <v>0</v>
      </c>
    </row>
    <row r="26" spans="1:8">
      <c r="A26" s="1" t="s">
        <v>38</v>
      </c>
      <c r="B26" s="2" t="s">
        <v>23</v>
      </c>
      <c r="F26" s="61"/>
      <c r="G26" s="48"/>
      <c r="H26" s="4">
        <f t="shared" si="2"/>
        <v>0</v>
      </c>
    </row>
    <row r="27" spans="1:8">
      <c r="F27" s="61"/>
      <c r="G27" s="48"/>
    </row>
    <row r="28" spans="1:8" ht="9.75" customHeight="1">
      <c r="E28" s="2"/>
      <c r="F28" s="47" t="s">
        <v>24</v>
      </c>
      <c r="G28" s="48" t="s">
        <v>25</v>
      </c>
      <c r="H28" s="49" t="s">
        <v>25</v>
      </c>
    </row>
    <row r="29" spans="1:8">
      <c r="E29" s="2" t="s">
        <v>26</v>
      </c>
      <c r="F29" s="126">
        <f>SUM(F21:F26)</f>
        <v>0</v>
      </c>
      <c r="G29" s="50">
        <f>SUM(G21:G27)</f>
        <v>0</v>
      </c>
      <c r="H29" s="50">
        <f>SUM(H21:H27)</f>
        <v>0</v>
      </c>
    </row>
    <row r="30" spans="1:8" ht="9.75" customHeight="1" thickBot="1">
      <c r="E30" s="2"/>
      <c r="F30" s="43"/>
    </row>
    <row r="31" spans="1:8" ht="16.5" thickBot="1">
      <c r="A31" s="31" t="s">
        <v>39</v>
      </c>
      <c r="B31" s="32"/>
      <c r="C31" s="33" t="s">
        <v>7</v>
      </c>
      <c r="D31" s="34" t="s">
        <v>8</v>
      </c>
      <c r="E31" s="35"/>
      <c r="F31" s="43"/>
    </row>
    <row r="32" spans="1:8" ht="9" customHeight="1">
      <c r="E32" s="2"/>
      <c r="F32" s="43"/>
    </row>
    <row r="33" spans="1:9">
      <c r="A33" s="41" t="s">
        <v>40</v>
      </c>
      <c r="B33" s="42"/>
      <c r="C33" s="13"/>
      <c r="E33" s="2"/>
      <c r="F33" s="43"/>
    </row>
    <row r="34" spans="1:9" ht="18.75">
      <c r="A34" s="51" t="s">
        <v>41</v>
      </c>
      <c r="B34" s="127" t="s">
        <v>42</v>
      </c>
      <c r="C34" s="13"/>
      <c r="D34" s="13"/>
      <c r="E34" s="12"/>
      <c r="F34" s="128">
        <f>'Staff cost'!I28</f>
        <v>5600</v>
      </c>
      <c r="G34" s="128"/>
      <c r="H34" s="4">
        <f>F34-G34</f>
        <v>5600</v>
      </c>
      <c r="I34" s="167"/>
    </row>
    <row r="35" spans="1:9">
      <c r="A35" s="51" t="s">
        <v>43</v>
      </c>
      <c r="B35" s="127" t="s">
        <v>44</v>
      </c>
      <c r="C35" s="129"/>
      <c r="D35" s="13"/>
      <c r="E35" s="12"/>
      <c r="F35" s="128">
        <f>'Staff cost'!I44</f>
        <v>0</v>
      </c>
      <c r="G35" s="128"/>
      <c r="H35" s="4">
        <f t="shared" ref="H35:H40" si="3">F35-G35</f>
        <v>0</v>
      </c>
      <c r="I35" s="167"/>
    </row>
    <row r="36" spans="1:9">
      <c r="A36" s="51" t="s">
        <v>45</v>
      </c>
      <c r="B36" s="127" t="s">
        <v>46</v>
      </c>
      <c r="C36" s="129"/>
      <c r="D36" s="13"/>
      <c r="E36" s="12"/>
      <c r="F36" s="128">
        <f>'Staff cost'!I35</f>
        <v>3600</v>
      </c>
      <c r="G36" s="128"/>
      <c r="H36" s="4">
        <f t="shared" si="3"/>
        <v>3600</v>
      </c>
      <c r="I36" s="167"/>
    </row>
    <row r="37" spans="1:9">
      <c r="A37" s="1" t="s">
        <v>47</v>
      </c>
      <c r="B37" s="44" t="s">
        <v>17</v>
      </c>
      <c r="C37" s="45"/>
      <c r="E37" s="2"/>
      <c r="F37" s="46"/>
      <c r="H37" s="4">
        <f t="shared" si="3"/>
        <v>0</v>
      </c>
      <c r="I37" s="171"/>
    </row>
    <row r="38" spans="1:9">
      <c r="A38" s="1" t="s">
        <v>48</v>
      </c>
      <c r="B38" s="44" t="s">
        <v>19</v>
      </c>
      <c r="C38" s="45"/>
      <c r="E38" s="2"/>
      <c r="F38" s="46"/>
      <c r="H38" s="4">
        <f t="shared" si="3"/>
        <v>0</v>
      </c>
      <c r="I38" s="132" t="s">
        <v>129</v>
      </c>
    </row>
    <row r="39" spans="1:9">
      <c r="A39" s="1" t="s">
        <v>49</v>
      </c>
      <c r="B39" s="44" t="s">
        <v>21</v>
      </c>
      <c r="C39" s="45"/>
      <c r="E39" s="2"/>
      <c r="F39" s="46"/>
      <c r="H39" s="4">
        <f t="shared" si="3"/>
        <v>0</v>
      </c>
      <c r="I39" s="169"/>
    </row>
    <row r="40" spans="1:9">
      <c r="A40" s="1" t="s">
        <v>50</v>
      </c>
      <c r="B40" s="2" t="s">
        <v>51</v>
      </c>
      <c r="C40" s="45"/>
      <c r="F40" s="46"/>
      <c r="H40" s="4">
        <f t="shared" si="3"/>
        <v>0</v>
      </c>
    </row>
    <row r="41" spans="1:9">
      <c r="C41" s="45"/>
      <c r="F41" s="46"/>
    </row>
    <row r="42" spans="1:9" ht="7.5" customHeight="1">
      <c r="B42" s="44"/>
      <c r="C42" s="45"/>
      <c r="E42" s="2"/>
      <c r="F42" s="47" t="s">
        <v>24</v>
      </c>
      <c r="G42" s="48" t="s">
        <v>25</v>
      </c>
      <c r="H42" s="49" t="s">
        <v>25</v>
      </c>
    </row>
    <row r="43" spans="1:9">
      <c r="E43" s="2" t="s">
        <v>26</v>
      </c>
      <c r="F43" s="50">
        <f>SUM(F34:F40)</f>
        <v>9200</v>
      </c>
      <c r="G43" s="137">
        <f>SUM(G34:G40)</f>
        <v>0</v>
      </c>
      <c r="H43" s="50">
        <f>SUM(H34:H40)</f>
        <v>9200</v>
      </c>
    </row>
    <row r="44" spans="1:9">
      <c r="A44" s="41" t="s">
        <v>52</v>
      </c>
      <c r="B44" s="42"/>
      <c r="C44" s="13"/>
      <c r="E44" s="2"/>
      <c r="F44" s="43"/>
    </row>
    <row r="45" spans="1:9">
      <c r="A45" s="1" t="s">
        <v>53</v>
      </c>
      <c r="B45" s="2" t="s">
        <v>29</v>
      </c>
      <c r="E45" s="2">
        <v>250</v>
      </c>
      <c r="F45" s="46">
        <v>500</v>
      </c>
      <c r="H45" s="4">
        <f t="shared" ref="H45:H49" si="4">F45-G45</f>
        <v>500</v>
      </c>
      <c r="I45" s="168"/>
    </row>
    <row r="46" spans="1:9">
      <c r="A46" s="1" t="s">
        <v>54</v>
      </c>
      <c r="B46" s="2" t="s">
        <v>31</v>
      </c>
      <c r="E46" s="2">
        <v>300</v>
      </c>
      <c r="F46" s="46">
        <v>600</v>
      </c>
      <c r="H46" s="4">
        <f t="shared" si="4"/>
        <v>600</v>
      </c>
    </row>
    <row r="47" spans="1:9">
      <c r="A47" s="1" t="s">
        <v>55</v>
      </c>
      <c r="B47" s="2" t="s">
        <v>56</v>
      </c>
      <c r="E47" s="2">
        <v>250</v>
      </c>
      <c r="F47" s="46">
        <v>500</v>
      </c>
      <c r="H47" s="4">
        <f t="shared" si="4"/>
        <v>500</v>
      </c>
    </row>
    <row r="48" spans="1:9">
      <c r="A48" s="1" t="s">
        <v>57</v>
      </c>
      <c r="B48" s="2" t="s">
        <v>58</v>
      </c>
      <c r="E48" s="2"/>
      <c r="H48" s="4">
        <f t="shared" si="4"/>
        <v>0</v>
      </c>
    </row>
    <row r="49" spans="1:9">
      <c r="A49" s="1" t="s">
        <v>59</v>
      </c>
      <c r="B49" s="2" t="s">
        <v>290</v>
      </c>
      <c r="E49" s="3">
        <v>350</v>
      </c>
      <c r="F49" s="138">
        <v>350</v>
      </c>
      <c r="H49" s="4">
        <f t="shared" si="4"/>
        <v>350</v>
      </c>
      <c r="I49" s="167"/>
    </row>
    <row r="50" spans="1:9">
      <c r="F50" s="46"/>
    </row>
    <row r="51" spans="1:9" ht="9" customHeight="1">
      <c r="E51" s="2"/>
      <c r="F51" s="47" t="s">
        <v>24</v>
      </c>
      <c r="G51" s="48" t="s">
        <v>25</v>
      </c>
      <c r="H51" s="49" t="s">
        <v>25</v>
      </c>
    </row>
    <row r="52" spans="1:9">
      <c r="E52" s="2" t="s">
        <v>26</v>
      </c>
      <c r="F52" s="143">
        <f>SUM(F45:F49)</f>
        <v>1950</v>
      </c>
      <c r="G52" s="50">
        <f>SUM(G45:G49)</f>
        <v>0</v>
      </c>
      <c r="H52" s="50">
        <f>SUM(H45:H49)</f>
        <v>1950</v>
      </c>
    </row>
    <row r="53" spans="1:9">
      <c r="A53" s="41" t="s">
        <v>60</v>
      </c>
      <c r="B53" s="42"/>
      <c r="C53" s="13"/>
      <c r="E53" s="2"/>
      <c r="F53" s="43"/>
    </row>
    <row r="54" spans="1:9">
      <c r="A54" s="1" t="s">
        <v>61</v>
      </c>
      <c r="B54" s="2" t="s">
        <v>62</v>
      </c>
      <c r="E54" s="2"/>
      <c r="F54" s="46"/>
      <c r="H54" s="4">
        <f t="shared" ref="H54:H57" si="5">F54-G54</f>
        <v>0</v>
      </c>
    </row>
    <row r="55" spans="1:9">
      <c r="A55" s="1" t="s">
        <v>63</v>
      </c>
      <c r="B55" s="2" t="s">
        <v>64</v>
      </c>
      <c r="E55" s="2"/>
      <c r="F55" s="46"/>
      <c r="H55" s="4">
        <f t="shared" si="5"/>
        <v>0</v>
      </c>
    </row>
    <row r="56" spans="1:9" ht="15.75" customHeight="1">
      <c r="A56" s="1" t="s">
        <v>65</v>
      </c>
      <c r="B56" s="2" t="s">
        <v>66</v>
      </c>
      <c r="E56" s="2"/>
      <c r="F56" s="46"/>
      <c r="H56" s="4">
        <f t="shared" si="5"/>
        <v>0</v>
      </c>
    </row>
    <row r="57" spans="1:9" ht="15.75" customHeight="1">
      <c r="A57" s="1" t="s">
        <v>67</v>
      </c>
      <c r="B57" s="2" t="s">
        <v>68</v>
      </c>
      <c r="F57" s="46"/>
      <c r="H57" s="4">
        <f t="shared" si="5"/>
        <v>0</v>
      </c>
    </row>
    <row r="58" spans="1:9" ht="15.75" customHeight="1">
      <c r="F58" s="46"/>
    </row>
    <row r="59" spans="1:9" ht="9" customHeight="1">
      <c r="E59" s="2"/>
      <c r="F59" s="47" t="s">
        <v>24</v>
      </c>
      <c r="G59" s="48" t="s">
        <v>25</v>
      </c>
      <c r="H59" s="49" t="s">
        <v>25</v>
      </c>
    </row>
    <row r="60" spans="1:9">
      <c r="E60" s="2" t="s">
        <v>26</v>
      </c>
      <c r="F60" s="46">
        <f>SUM(F54:F57)</f>
        <v>0</v>
      </c>
      <c r="G60" s="50">
        <f>SUM(G54:G57)</f>
        <v>0</v>
      </c>
      <c r="H60" s="50">
        <f>SUM(H54:H57)</f>
        <v>0</v>
      </c>
    </row>
    <row r="61" spans="1:9">
      <c r="A61" s="41" t="s">
        <v>69</v>
      </c>
      <c r="B61" s="42"/>
      <c r="C61" s="13"/>
      <c r="E61" s="2"/>
      <c r="F61" s="43"/>
    </row>
    <row r="62" spans="1:9">
      <c r="A62" s="51" t="s">
        <v>70</v>
      </c>
      <c r="B62" s="2" t="s">
        <v>71</v>
      </c>
      <c r="C62" s="13"/>
      <c r="E62" s="2"/>
      <c r="F62" s="46"/>
      <c r="H62" s="4">
        <f t="shared" ref="H62:H67" si="6">F62-G62</f>
        <v>0</v>
      </c>
    </row>
    <row r="63" spans="1:9" ht="15.75" customHeight="1">
      <c r="A63" s="51" t="s">
        <v>72</v>
      </c>
      <c r="B63" s="2" t="s">
        <v>73</v>
      </c>
      <c r="E63" s="2"/>
      <c r="F63" s="46"/>
      <c r="H63" s="4">
        <f t="shared" si="6"/>
        <v>0</v>
      </c>
    </row>
    <row r="64" spans="1:9" ht="15.75" customHeight="1">
      <c r="A64" s="51" t="s">
        <v>74</v>
      </c>
      <c r="B64" s="2" t="s">
        <v>75</v>
      </c>
      <c r="E64" s="2"/>
      <c r="F64" s="46"/>
      <c r="H64" s="4">
        <f t="shared" si="6"/>
        <v>0</v>
      </c>
    </row>
    <row r="65" spans="1:9">
      <c r="A65" s="51" t="s">
        <v>76</v>
      </c>
      <c r="B65" s="12" t="s">
        <v>77</v>
      </c>
      <c r="C65" s="13"/>
      <c r="D65" s="13"/>
      <c r="E65" s="12"/>
      <c r="F65" s="46"/>
      <c r="H65" s="4">
        <f t="shared" si="6"/>
        <v>0</v>
      </c>
      <c r="I65" s="167"/>
    </row>
    <row r="66" spans="1:9" ht="15.75" customHeight="1">
      <c r="A66" s="51" t="s">
        <v>78</v>
      </c>
      <c r="B66" s="12" t="s">
        <v>79</v>
      </c>
      <c r="C66" s="13"/>
      <c r="D66" s="13"/>
      <c r="E66" s="12"/>
      <c r="F66" s="128"/>
      <c r="G66" s="128"/>
      <c r="H66" s="4">
        <f t="shared" si="6"/>
        <v>0</v>
      </c>
    </row>
    <row r="67" spans="1:9" ht="15.75" customHeight="1">
      <c r="A67" s="51" t="s">
        <v>80</v>
      </c>
      <c r="B67" s="2" t="s">
        <v>81</v>
      </c>
      <c r="E67" s="2"/>
      <c r="F67" s="138"/>
      <c r="H67" s="4">
        <f t="shared" si="6"/>
        <v>0</v>
      </c>
      <c r="I67" s="167" t="s">
        <v>285</v>
      </c>
    </row>
    <row r="68" spans="1:9" ht="15.75" customHeight="1">
      <c r="A68" s="51"/>
      <c r="E68" s="2"/>
      <c r="F68" s="46"/>
    </row>
    <row r="69" spans="1:9" ht="9" customHeight="1">
      <c r="E69" s="2"/>
      <c r="F69" s="47" t="s">
        <v>24</v>
      </c>
      <c r="G69" s="48" t="s">
        <v>25</v>
      </c>
      <c r="H69" s="49" t="s">
        <v>25</v>
      </c>
    </row>
    <row r="70" spans="1:9">
      <c r="E70" s="2" t="s">
        <v>26</v>
      </c>
      <c r="F70" s="50">
        <f>SUM(F62:F67)</f>
        <v>0</v>
      </c>
      <c r="G70" s="50">
        <f>SUM(G62:G67)</f>
        <v>0</v>
      </c>
      <c r="H70" s="50">
        <f>SUM(H62:H67)</f>
        <v>0</v>
      </c>
    </row>
    <row r="71" spans="1:9">
      <c r="E71" s="2"/>
      <c r="F71" s="43"/>
    </row>
    <row r="72" spans="1:9">
      <c r="A72" s="52"/>
      <c r="B72" s="53"/>
      <c r="C72" s="54"/>
      <c r="D72" s="54"/>
      <c r="E72" s="55" t="s">
        <v>82</v>
      </c>
      <c r="F72" s="56" t="e">
        <f>F19+F29+F43+F52+F60+F70</f>
        <v>#VALUE!</v>
      </c>
      <c r="G72" s="106">
        <f>G19+G29+G43+G52+G60+G70</f>
        <v>0</v>
      </c>
      <c r="H72" s="106" t="e">
        <f>H19+H29+H43+H52+H60+H70</f>
        <v>#VALUE!</v>
      </c>
    </row>
    <row r="73" spans="1:9">
      <c r="E73" s="2"/>
      <c r="F73" s="43"/>
    </row>
    <row r="74" spans="1:9" ht="6" customHeight="1" thickBot="1">
      <c r="E74" s="2"/>
      <c r="F74" s="43"/>
    </row>
    <row r="75" spans="1:9" ht="23.25" thickBot="1">
      <c r="A75" s="6" t="s">
        <v>83</v>
      </c>
      <c r="B75" s="7"/>
      <c r="C75" s="33" t="s">
        <v>7</v>
      </c>
      <c r="D75" s="34" t="s">
        <v>8</v>
      </c>
      <c r="E75" s="57"/>
      <c r="F75" s="8"/>
      <c r="G75" s="9"/>
      <c r="H75" s="58" t="s">
        <v>178</v>
      </c>
    </row>
    <row r="76" spans="1:9" ht="6.75" customHeight="1">
      <c r="E76" s="2"/>
      <c r="F76" s="43"/>
    </row>
    <row r="77" spans="1:9">
      <c r="A77" s="41" t="s">
        <v>84</v>
      </c>
      <c r="B77" s="42"/>
      <c r="C77" s="13"/>
      <c r="E77" s="2"/>
      <c r="F77" s="43"/>
    </row>
    <row r="78" spans="1:9">
      <c r="A78" s="1" t="s">
        <v>85</v>
      </c>
      <c r="B78" s="2" t="s">
        <v>86</v>
      </c>
      <c r="E78" s="2"/>
      <c r="F78" s="46"/>
      <c r="H78" s="4">
        <f t="shared" ref="H78:H83" si="7">F78-G78</f>
        <v>0</v>
      </c>
      <c r="I78" s="167"/>
    </row>
    <row r="79" spans="1:9">
      <c r="A79" s="1" t="s">
        <v>87</v>
      </c>
      <c r="B79" s="2" t="s">
        <v>88</v>
      </c>
      <c r="E79" s="2"/>
      <c r="F79" s="46"/>
      <c r="H79" s="4">
        <f t="shared" si="7"/>
        <v>0</v>
      </c>
    </row>
    <row r="80" spans="1:9" ht="15.75" customHeight="1">
      <c r="A80" s="51" t="s">
        <v>89</v>
      </c>
      <c r="B80" s="12" t="s">
        <v>90</v>
      </c>
      <c r="C80" s="13"/>
      <c r="D80" s="13"/>
      <c r="E80" s="12"/>
      <c r="F80" s="128"/>
      <c r="H80" s="4">
        <f t="shared" si="7"/>
        <v>0</v>
      </c>
    </row>
    <row r="81" spans="1:9" ht="15.75" customHeight="1">
      <c r="A81" s="1" t="s">
        <v>91</v>
      </c>
      <c r="B81" s="2" t="s">
        <v>92</v>
      </c>
      <c r="E81" s="2"/>
      <c r="F81" s="46"/>
      <c r="H81" s="4">
        <f t="shared" si="7"/>
        <v>0</v>
      </c>
    </row>
    <row r="82" spans="1:9" ht="17.25" customHeight="1">
      <c r="A82" s="1" t="s">
        <v>93</v>
      </c>
      <c r="B82" s="2" t="s">
        <v>94</v>
      </c>
      <c r="E82" s="2"/>
      <c r="F82" s="46"/>
      <c r="H82" s="4">
        <f t="shared" si="7"/>
        <v>0</v>
      </c>
    </row>
    <row r="83" spans="1:9" ht="17.25" customHeight="1">
      <c r="A83" s="1" t="s">
        <v>95</v>
      </c>
      <c r="B83" s="2" t="s">
        <v>96</v>
      </c>
      <c r="E83" s="2"/>
      <c r="F83" s="46">
        <f>'Staff cost'!I58+'Staff cost'!I52</f>
        <v>2800</v>
      </c>
      <c r="H83" s="4">
        <f t="shared" si="7"/>
        <v>2800</v>
      </c>
      <c r="I83" s="167" t="s">
        <v>272</v>
      </c>
    </row>
    <row r="84" spans="1:9" ht="15" customHeight="1">
      <c r="E84" s="2"/>
      <c r="F84" s="47" t="s">
        <v>24</v>
      </c>
      <c r="G84" s="48" t="s">
        <v>25</v>
      </c>
      <c r="H84" s="49" t="s">
        <v>25</v>
      </c>
    </row>
    <row r="85" spans="1:9">
      <c r="E85" s="2" t="s">
        <v>26</v>
      </c>
      <c r="F85" s="107">
        <f>SUM(F78:F83)</f>
        <v>2800</v>
      </c>
      <c r="G85" s="107">
        <f>SUM(G78:G83)</f>
        <v>0</v>
      </c>
      <c r="H85" s="107">
        <f>SUM(H78:H83)</f>
        <v>2800</v>
      </c>
    </row>
    <row r="86" spans="1:9" ht="18.75">
      <c r="A86" s="41" t="s">
        <v>97</v>
      </c>
      <c r="B86" s="42"/>
      <c r="C86" s="13"/>
      <c r="E86" s="2"/>
      <c r="F86" s="43"/>
    </row>
    <row r="87" spans="1:9">
      <c r="A87" s="1" t="s">
        <v>98</v>
      </c>
      <c r="B87" s="2" t="s">
        <v>99</v>
      </c>
      <c r="E87" s="2"/>
      <c r="F87" s="46"/>
      <c r="H87" s="4">
        <f t="shared" ref="H87:H91" si="8">F87-G87</f>
        <v>0</v>
      </c>
    </row>
    <row r="88" spans="1:9">
      <c r="A88" s="1" t="s">
        <v>100</v>
      </c>
      <c r="B88" s="2" t="s">
        <v>101</v>
      </c>
      <c r="E88" s="2"/>
      <c r="F88" s="46"/>
      <c r="H88" s="4">
        <f t="shared" si="8"/>
        <v>0</v>
      </c>
    </row>
    <row r="89" spans="1:9" ht="15.75" customHeight="1">
      <c r="A89" s="1" t="s">
        <v>102</v>
      </c>
      <c r="B89" s="2" t="s">
        <v>103</v>
      </c>
      <c r="E89" s="2"/>
      <c r="F89" s="46"/>
      <c r="H89" s="4">
        <f t="shared" si="8"/>
        <v>0</v>
      </c>
    </row>
    <row r="90" spans="1:9" ht="15.75" customHeight="1">
      <c r="A90" s="1" t="s">
        <v>104</v>
      </c>
      <c r="B90" s="2" t="s">
        <v>105</v>
      </c>
      <c r="E90" s="2"/>
      <c r="F90" s="46"/>
      <c r="H90" s="4">
        <f t="shared" si="8"/>
        <v>0</v>
      </c>
    </row>
    <row r="91" spans="1:9">
      <c r="A91" s="1" t="s">
        <v>106</v>
      </c>
      <c r="B91" s="2" t="s">
        <v>107</v>
      </c>
      <c r="F91" s="46"/>
      <c r="H91" s="4">
        <f t="shared" si="8"/>
        <v>0</v>
      </c>
      <c r="I91" s="167" t="s">
        <v>284</v>
      </c>
    </row>
    <row r="92" spans="1:9">
      <c r="F92" s="46"/>
    </row>
    <row r="93" spans="1:9" ht="8.25" customHeight="1">
      <c r="E93" s="2"/>
      <c r="F93" s="47" t="s">
        <v>24</v>
      </c>
      <c r="G93" s="48" t="s">
        <v>25</v>
      </c>
      <c r="H93" s="49" t="s">
        <v>25</v>
      </c>
    </row>
    <row r="94" spans="1:9">
      <c r="E94" s="2" t="s">
        <v>26</v>
      </c>
      <c r="F94" s="46">
        <f>SUM(F87:F91)</f>
        <v>0</v>
      </c>
      <c r="G94" s="107">
        <f>SUM(G87:G91)</f>
        <v>0</v>
      </c>
      <c r="H94" s="107">
        <f>SUM(H87:H91)</f>
        <v>0</v>
      </c>
    </row>
    <row r="95" spans="1:9">
      <c r="A95" s="41" t="s">
        <v>108</v>
      </c>
      <c r="B95" s="42"/>
      <c r="C95" s="13"/>
      <c r="E95" s="2"/>
      <c r="F95" s="43"/>
    </row>
    <row r="96" spans="1:9">
      <c r="A96" s="1" t="s">
        <v>109</v>
      </c>
      <c r="B96" s="2" t="s">
        <v>110</v>
      </c>
      <c r="E96" s="2"/>
      <c r="F96" s="46"/>
      <c r="H96" s="4">
        <f t="shared" ref="H96:H101" si="9">F96-G96</f>
        <v>0</v>
      </c>
    </row>
    <row r="97" spans="1:9">
      <c r="A97" s="1" t="s">
        <v>111</v>
      </c>
      <c r="B97" s="2" t="s">
        <v>112</v>
      </c>
      <c r="E97" s="2"/>
      <c r="F97" s="46"/>
      <c r="H97" s="4">
        <f t="shared" si="9"/>
        <v>0</v>
      </c>
    </row>
    <row r="98" spans="1:9" ht="31.5">
      <c r="A98" s="1" t="s">
        <v>113</v>
      </c>
      <c r="B98" s="2" t="s">
        <v>114</v>
      </c>
      <c r="E98" s="2"/>
      <c r="F98" s="46"/>
      <c r="H98" s="4">
        <f t="shared" si="9"/>
        <v>0</v>
      </c>
      <c r="I98" s="167" t="s">
        <v>283</v>
      </c>
    </row>
    <row r="99" spans="1:9">
      <c r="A99" s="51" t="s">
        <v>115</v>
      </c>
      <c r="B99" s="12" t="s">
        <v>116</v>
      </c>
      <c r="C99" s="13"/>
      <c r="D99" s="13"/>
      <c r="E99" s="12"/>
      <c r="F99" s="128">
        <f>'Staff cost'!I68</f>
        <v>6256</v>
      </c>
      <c r="G99" s="135"/>
      <c r="H99" s="4">
        <f t="shared" si="9"/>
        <v>6256</v>
      </c>
      <c r="I99" s="167" t="s">
        <v>271</v>
      </c>
    </row>
    <row r="100" spans="1:9">
      <c r="A100" s="51" t="s">
        <v>117</v>
      </c>
      <c r="B100" s="12" t="s">
        <v>118</v>
      </c>
      <c r="C100" s="13"/>
      <c r="D100" s="13"/>
      <c r="E100" s="12"/>
      <c r="F100" s="128"/>
      <c r="G100" s="135"/>
      <c r="H100" s="4">
        <f t="shared" si="9"/>
        <v>0</v>
      </c>
      <c r="I100" s="167"/>
    </row>
    <row r="101" spans="1:9">
      <c r="A101" s="1" t="s">
        <v>119</v>
      </c>
      <c r="B101" s="2" t="s">
        <v>120</v>
      </c>
      <c r="F101" s="46"/>
      <c r="H101" s="4">
        <f t="shared" si="9"/>
        <v>0</v>
      </c>
    </row>
    <row r="102" spans="1:9">
      <c r="F102" s="46"/>
    </row>
    <row r="103" spans="1:9" ht="9.75" customHeight="1">
      <c r="E103" s="2"/>
      <c r="F103" s="47" t="s">
        <v>24</v>
      </c>
      <c r="G103" s="48" t="s">
        <v>25</v>
      </c>
      <c r="H103" s="49" t="s">
        <v>25</v>
      </c>
    </row>
    <row r="104" spans="1:9">
      <c r="E104" s="2" t="s">
        <v>26</v>
      </c>
      <c r="F104" s="143">
        <f>SUM(F96:F101)</f>
        <v>6256</v>
      </c>
      <c r="G104" s="27">
        <f>SUM(G96:G101)</f>
        <v>0</v>
      </c>
      <c r="H104" s="27">
        <f>SUM(H96:H101)</f>
        <v>6256</v>
      </c>
    </row>
    <row r="105" spans="1:9" ht="11.25" customHeight="1">
      <c r="E105" s="2"/>
      <c r="F105" s="47" t="s">
        <v>24</v>
      </c>
      <c r="G105" s="48" t="s">
        <v>25</v>
      </c>
      <c r="H105" s="49" t="s">
        <v>25</v>
      </c>
    </row>
    <row r="106" spans="1:9" ht="11.25" customHeight="1">
      <c r="E106" s="2"/>
      <c r="F106" s="47"/>
      <c r="G106" s="48"/>
      <c r="H106" s="49"/>
    </row>
    <row r="107" spans="1:9" ht="21" customHeight="1">
      <c r="A107" s="52"/>
      <c r="B107" s="53"/>
      <c r="C107" s="54"/>
      <c r="D107" s="54"/>
      <c r="E107" s="59" t="s">
        <v>121</v>
      </c>
      <c r="F107" s="60">
        <f>F104+F94+F85</f>
        <v>9056</v>
      </c>
      <c r="G107" s="60">
        <f>G104+G94+G85</f>
        <v>0</v>
      </c>
      <c r="H107" s="60">
        <f>H104+H94+H85</f>
        <v>9056</v>
      </c>
    </row>
    <row r="108" spans="1:9" ht="11.25" customHeight="1">
      <c r="F108" s="61"/>
      <c r="G108" s="62"/>
      <c r="H108" s="62"/>
    </row>
    <row r="109" spans="1:9" s="64" customFormat="1">
      <c r="A109" s="1"/>
      <c r="B109" s="1" t="s">
        <v>122</v>
      </c>
      <c r="E109" s="108"/>
      <c r="F109" s="27" t="e">
        <f>F107+F72</f>
        <v>#VALUE!</v>
      </c>
      <c r="G109" s="144">
        <f>SUM(G72,G107)</f>
        <v>0</v>
      </c>
      <c r="H109" s="144" t="e">
        <f>SUM(H72,H107)</f>
        <v>#VALUE!</v>
      </c>
      <c r="I109" s="133"/>
    </row>
    <row r="110" spans="1:9" s="64" customFormat="1">
      <c r="A110" s="1"/>
      <c r="B110" s="1"/>
      <c r="F110" s="61" t="s">
        <v>24</v>
      </c>
      <c r="G110" s="63" t="s">
        <v>25</v>
      </c>
      <c r="H110" s="63" t="s">
        <v>25</v>
      </c>
      <c r="I110" s="133"/>
    </row>
    <row r="111" spans="1:9">
      <c r="B111" s="2" t="s">
        <v>123</v>
      </c>
      <c r="D111" s="5"/>
      <c r="E111" s="5"/>
      <c r="F111" s="65"/>
      <c r="G111" s="145">
        <v>1010.3</v>
      </c>
      <c r="H111" s="145"/>
    </row>
    <row r="112" spans="1:9">
      <c r="F112" s="61"/>
      <c r="G112" s="62" t="s">
        <v>25</v>
      </c>
      <c r="H112" s="63"/>
    </row>
    <row r="113" spans="1:9">
      <c r="B113" s="1" t="s">
        <v>124</v>
      </c>
      <c r="C113" s="64"/>
      <c r="F113" s="65"/>
      <c r="G113" s="146">
        <v>21216.3</v>
      </c>
      <c r="H113" s="146"/>
    </row>
    <row r="114" spans="1:9">
      <c r="F114" s="61"/>
      <c r="G114" s="63" t="s">
        <v>125</v>
      </c>
      <c r="H114" s="63"/>
    </row>
    <row r="116" spans="1:9" ht="16.5">
      <c r="A116" s="66" t="s">
        <v>126</v>
      </c>
      <c r="B116" s="67"/>
    </row>
    <row r="117" spans="1:9" ht="14.25" customHeight="1">
      <c r="A117" s="68" t="s">
        <v>127</v>
      </c>
      <c r="B117" s="67"/>
    </row>
    <row r="118" spans="1:9" ht="16.5">
      <c r="A118" s="66" t="s">
        <v>128</v>
      </c>
      <c r="B118" s="67"/>
    </row>
    <row r="119" spans="1:9" s="70" customFormat="1">
      <c r="A119" s="69"/>
      <c r="B119" s="67"/>
      <c r="F119" s="4" t="s">
        <v>129</v>
      </c>
      <c r="G119" s="4"/>
      <c r="H119" s="4"/>
      <c r="I119" s="134"/>
    </row>
    <row r="120" spans="1:9" ht="9.75" customHeight="1"/>
    <row r="121" spans="1:9" hidden="1"/>
    <row r="122" spans="1:9" hidden="1"/>
    <row r="123" spans="1:9" hidden="1">
      <c r="C123" s="39"/>
      <c r="D123" s="39"/>
      <c r="E123" s="39"/>
      <c r="F123" s="71"/>
      <c r="G123" s="71"/>
    </row>
    <row r="124" spans="1:9" hidden="1">
      <c r="C124" s="39"/>
      <c r="D124" s="39"/>
      <c r="E124" s="39"/>
      <c r="F124" s="71"/>
      <c r="G124" s="71"/>
    </row>
    <row r="125" spans="1:9" hidden="1">
      <c r="C125" s="39"/>
      <c r="D125" s="39"/>
      <c r="E125" s="39"/>
      <c r="F125" s="71"/>
      <c r="G125" s="71"/>
    </row>
    <row r="126" spans="1:9" hidden="1">
      <c r="C126" s="39"/>
      <c r="D126" s="39"/>
      <c r="E126" s="39"/>
      <c r="F126" s="71"/>
      <c r="G126" s="71"/>
    </row>
    <row r="127" spans="1:9" hidden="1">
      <c r="C127" s="39"/>
      <c r="D127" s="39"/>
      <c r="E127" s="39"/>
      <c r="F127" s="71"/>
      <c r="G127" s="71"/>
    </row>
    <row r="128" spans="1:9" hidden="1"/>
    <row r="129" ht="11.25" hidden="1" customHeight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</sheetData>
  <protectedRanges>
    <protectedRange password="D476" sqref="G96:G97 H102 G101:G102" name="Range20"/>
    <protectedRange password="D476" sqref="G92:H92 G87:G91" name="Range19"/>
    <protectedRange password="D476" sqref="G79:G82" name="Range18"/>
    <protectedRange password="D476" sqref="G98 G62:G63 G68:H68" name="Range17"/>
    <protectedRange password="D476" sqref="G58:H58 G54:G57" name="Range16"/>
    <protectedRange password="D476" sqref="G65 G67 G78 G45:G47 G50:H50 G49" name="Range15"/>
    <protectedRange password="D476" sqref="G83 G37:G41 H34:H41 H45:H49 H54:H57 H62:H67 H78:H83 H87:H91 H96:H101" name="Range14"/>
    <protectedRange password="D476" sqref="G27:H27 G21:G26" name="Range13"/>
    <protectedRange password="D476" sqref="G13:H17 H21:H26" name="Range12"/>
    <protectedRange password="D476" sqref="F96:F97 F99:F102 G99:G100" name="Range11"/>
    <protectedRange password="D476" sqref="F87:F92" name="Range9"/>
    <protectedRange password="D476" sqref="F78:F82" name="Range8"/>
    <protectedRange password="D476" sqref="F98 F62:F63 G66 F66:F68" name="Range7"/>
    <protectedRange password="D476" sqref="F53:F58" name="Range6"/>
    <protectedRange password="D476" sqref="F65 F44:F47 F49:F50" name="Range5"/>
    <protectedRange password="D476" sqref="F83 G34:G36 F34:F41" name="Range4"/>
    <protectedRange password="D476" sqref="F21:F27" name="Range3"/>
    <protectedRange password="D476" sqref="E4:E6" name="Range1"/>
  </protectedRanges>
  <phoneticPr fontId="21" type="noConversion"/>
  <dataValidations count="1">
    <dataValidation type="decimal" operator="lessThanOrEqual" allowBlank="1" showInputMessage="1" showErrorMessage="1" errorTitle="Error: Value over 100K." error="Error: The maximum allowable advance for any project is not to exceed USD 100,000.&#10;&#10;To proceed, reduce value specified." promptTitle="Max value allowed" prompt="The maximum allowable advance for any project is not to exceed USD 100,000." sqref="H6">
      <formula1>100000</formula1>
    </dataValidation>
  </dataValidations>
  <printOptions horizontalCentered="1"/>
  <pageMargins left="0.70866141732283472" right="0.70866141732283472" top="0.51181102362204722" bottom="0.51181102362204722" header="0.23622047244094491" footer="0.23622047244094491"/>
  <pageSetup paperSize="9" scale="54" fitToHeight="2" orientation="portrait" r:id="rId1"/>
  <headerFooter alignWithMargins="0"/>
  <rowBreaks count="1" manualBreakCount="1"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4"/>
  <sheetViews>
    <sheetView topLeftCell="B53" workbookViewId="0">
      <selection activeCell="E75" sqref="E75"/>
    </sheetView>
  </sheetViews>
  <sheetFormatPr defaultRowHeight="11.25"/>
  <cols>
    <col min="1" max="1" width="13.7109375" style="73" customWidth="1"/>
    <col min="2" max="2" width="8.28515625" style="73" customWidth="1"/>
    <col min="3" max="3" width="22" style="73" customWidth="1"/>
    <col min="4" max="4" width="8.42578125" style="74" customWidth="1"/>
    <col min="5" max="5" width="11.42578125" style="75" customWidth="1"/>
    <col min="6" max="7" width="12.28515625" style="84" customWidth="1"/>
    <col min="8" max="8" width="13.85546875" style="73" bestFit="1" customWidth="1"/>
    <col min="9" max="9" width="14.5703125" style="73" bestFit="1" customWidth="1"/>
    <col min="10" max="10" width="17.85546875" style="73" customWidth="1"/>
    <col min="11" max="11" width="29" style="73" customWidth="1"/>
    <col min="12" max="16384" width="9.140625" style="73"/>
  </cols>
  <sheetData>
    <row r="1" spans="1:11" ht="20.25">
      <c r="A1" s="72" t="s">
        <v>130</v>
      </c>
      <c r="B1" s="72"/>
      <c r="F1" s="76"/>
      <c r="G1" s="152"/>
      <c r="H1" s="76" t="s">
        <v>131</v>
      </c>
      <c r="I1" s="152"/>
    </row>
    <row r="2" spans="1:11" s="78" customFormat="1" ht="12.75">
      <c r="A2" s="77"/>
      <c r="B2" s="77"/>
      <c r="D2" s="79"/>
      <c r="E2" s="80"/>
      <c r="F2" s="81"/>
      <c r="G2" s="81"/>
    </row>
    <row r="3" spans="1:11" s="78" customFormat="1" ht="13.5" thickBot="1">
      <c r="A3" s="77"/>
      <c r="B3" s="77"/>
      <c r="D3" s="79"/>
      <c r="E3" s="80"/>
      <c r="F3" s="81"/>
      <c r="G3" s="81"/>
    </row>
    <row r="4" spans="1:11" ht="13.5" thickBot="1">
      <c r="A4" s="82" t="s">
        <v>132</v>
      </c>
      <c r="B4" s="83"/>
      <c r="C4"/>
    </row>
    <row r="5" spans="1:11" s="90" customFormat="1">
      <c r="A5" s="85" t="s">
        <v>133</v>
      </c>
      <c r="B5" s="86" t="s">
        <v>134</v>
      </c>
      <c r="C5" s="87" t="s">
        <v>135</v>
      </c>
      <c r="D5" s="88" t="s">
        <v>152</v>
      </c>
      <c r="E5" s="88" t="s">
        <v>136</v>
      </c>
      <c r="F5" s="89" t="s">
        <v>153</v>
      </c>
      <c r="G5" s="89" t="s">
        <v>137</v>
      </c>
      <c r="H5" s="89" t="s">
        <v>138</v>
      </c>
      <c r="I5" s="89" t="s">
        <v>139</v>
      </c>
      <c r="J5" s="175" t="s">
        <v>223</v>
      </c>
      <c r="K5" s="175" t="s">
        <v>224</v>
      </c>
    </row>
    <row r="6" spans="1:11">
      <c r="A6" s="119" t="s">
        <v>156</v>
      </c>
      <c r="B6" s="119"/>
      <c r="C6" s="119"/>
      <c r="D6" s="120"/>
      <c r="E6" s="121" t="s">
        <v>289</v>
      </c>
      <c r="F6" s="91" t="e">
        <f>B6*D6*E6</f>
        <v>#VALUE!</v>
      </c>
      <c r="G6" s="180" t="e">
        <f>PRODUCT(F6,B6)</f>
        <v>#VALUE!</v>
      </c>
      <c r="H6" s="180">
        <f>IF(A6="ADDL",F6,)</f>
        <v>0</v>
      </c>
      <c r="I6" s="181" t="e">
        <f>G6+H6</f>
        <v>#VALUE!</v>
      </c>
      <c r="J6" s="173">
        <v>0</v>
      </c>
      <c r="K6" s="254" t="s">
        <v>240</v>
      </c>
    </row>
    <row r="7" spans="1:11">
      <c r="A7" s="119" t="s">
        <v>156</v>
      </c>
      <c r="C7" s="92"/>
      <c r="D7" s="93"/>
      <c r="E7" s="94"/>
      <c r="F7" s="91">
        <f t="shared" ref="F7:F15" si="0">B7*D7*E7</f>
        <v>0</v>
      </c>
      <c r="G7" s="180">
        <f t="shared" ref="G7:G10" si="1">PRODUCT(F7,B7)</f>
        <v>0</v>
      </c>
      <c r="H7" s="180">
        <f t="shared" ref="H7:H10" si="2">IF(A7="ADDL",F7,)</f>
        <v>0</v>
      </c>
      <c r="I7" s="181">
        <f t="shared" ref="I7:I10" si="3">G7+H7</f>
        <v>0</v>
      </c>
      <c r="J7" s="173">
        <v>0</v>
      </c>
      <c r="K7" s="254"/>
    </row>
    <row r="8" spans="1:11">
      <c r="A8" s="119" t="s">
        <v>156</v>
      </c>
      <c r="C8" s="92"/>
      <c r="D8" s="93"/>
      <c r="E8" s="94"/>
      <c r="F8" s="91">
        <f t="shared" si="0"/>
        <v>0</v>
      </c>
      <c r="G8" s="180">
        <f t="shared" si="1"/>
        <v>0</v>
      </c>
      <c r="H8" s="180">
        <f t="shared" si="2"/>
        <v>0</v>
      </c>
      <c r="I8" s="181">
        <f t="shared" si="3"/>
        <v>0</v>
      </c>
      <c r="J8" s="173">
        <v>0</v>
      </c>
      <c r="K8" s="254"/>
    </row>
    <row r="9" spans="1:11">
      <c r="A9" s="119" t="s">
        <v>156</v>
      </c>
      <c r="C9" s="92"/>
      <c r="D9" s="93"/>
      <c r="E9" s="94"/>
      <c r="F9" s="91">
        <f t="shared" si="0"/>
        <v>0</v>
      </c>
      <c r="G9" s="180">
        <f t="shared" si="1"/>
        <v>0</v>
      </c>
      <c r="H9" s="180">
        <f t="shared" si="2"/>
        <v>0</v>
      </c>
      <c r="I9" s="181">
        <f t="shared" si="3"/>
        <v>0</v>
      </c>
      <c r="J9" s="173">
        <v>0</v>
      </c>
      <c r="K9" s="254"/>
    </row>
    <row r="10" spans="1:11">
      <c r="A10" s="119" t="s">
        <v>155</v>
      </c>
      <c r="C10" s="92"/>
      <c r="D10" s="93"/>
      <c r="E10" s="94"/>
      <c r="F10" s="91">
        <f t="shared" si="0"/>
        <v>0</v>
      </c>
      <c r="G10" s="180">
        <f t="shared" si="1"/>
        <v>0</v>
      </c>
      <c r="H10" s="180">
        <f t="shared" si="2"/>
        <v>0</v>
      </c>
      <c r="I10" s="181">
        <f t="shared" si="3"/>
        <v>0</v>
      </c>
      <c r="J10" s="173">
        <v>0</v>
      </c>
      <c r="K10" s="254"/>
    </row>
    <row r="11" spans="1:11" ht="11.25" customHeight="1">
      <c r="A11" s="119" t="s">
        <v>155</v>
      </c>
      <c r="B11" s="119"/>
      <c r="C11" s="119"/>
      <c r="D11" s="123"/>
      <c r="E11" s="124"/>
      <c r="F11" s="91">
        <f t="shared" si="0"/>
        <v>0</v>
      </c>
      <c r="G11" s="180">
        <f t="shared" ref="G11" si="4">IF(A11="MIN", F11,0)</f>
        <v>0</v>
      </c>
      <c r="H11" s="180">
        <f t="shared" ref="H11" si="5">IF(A11="ADDL",F11,)</f>
        <v>0</v>
      </c>
      <c r="I11" s="180">
        <f t="shared" ref="I11" si="6">G11+H11</f>
        <v>0</v>
      </c>
      <c r="J11" s="173">
        <v>0</v>
      </c>
      <c r="K11" s="254"/>
    </row>
    <row r="12" spans="1:11">
      <c r="A12" s="119" t="s">
        <v>155</v>
      </c>
      <c r="B12" s="119"/>
      <c r="C12" s="119"/>
      <c r="D12" s="120"/>
      <c r="E12" s="121"/>
      <c r="F12" s="91">
        <f t="shared" si="0"/>
        <v>0</v>
      </c>
      <c r="G12" s="179">
        <f>IF(A12="MIN", F12,0)</f>
        <v>0</v>
      </c>
      <c r="H12" s="180">
        <f>IF(A12="ADDL",F12,)</f>
        <v>0</v>
      </c>
      <c r="I12" s="180">
        <f>G12+H12</f>
        <v>0</v>
      </c>
      <c r="J12" s="173">
        <v>0</v>
      </c>
      <c r="K12" s="254"/>
    </row>
    <row r="13" spans="1:11">
      <c r="A13" s="119" t="s">
        <v>155</v>
      </c>
      <c r="B13" s="119"/>
      <c r="C13" s="119"/>
      <c r="D13" s="120"/>
      <c r="E13" s="121"/>
      <c r="F13" s="91">
        <f t="shared" si="0"/>
        <v>0</v>
      </c>
      <c r="G13" s="180">
        <f>IF(A13="MIN", F13,0)</f>
        <v>0</v>
      </c>
      <c r="H13" s="180">
        <f>IF(A13="ADDL",F13,)</f>
        <v>0</v>
      </c>
      <c r="I13" s="180">
        <f>G13+H13</f>
        <v>0</v>
      </c>
      <c r="J13" s="173">
        <v>0</v>
      </c>
      <c r="K13" s="254"/>
    </row>
    <row r="14" spans="1:11">
      <c r="A14" s="119" t="s">
        <v>155</v>
      </c>
      <c r="B14" s="119"/>
      <c r="C14" s="119"/>
      <c r="D14" s="123"/>
      <c r="E14" s="124"/>
      <c r="F14" s="91">
        <f t="shared" si="0"/>
        <v>0</v>
      </c>
      <c r="G14" s="180">
        <f>IF(A14="MIN", F14,0)</f>
        <v>0</v>
      </c>
      <c r="H14" s="180">
        <f>IF(A14="ADDL",F14,)</f>
        <v>0</v>
      </c>
      <c r="I14" s="180">
        <f>G14+H14</f>
        <v>0</v>
      </c>
      <c r="J14" s="173">
        <v>0</v>
      </c>
      <c r="K14" s="254"/>
    </row>
    <row r="15" spans="1:11">
      <c r="A15" s="119" t="s">
        <v>155</v>
      </c>
      <c r="B15" s="119"/>
      <c r="C15" s="122"/>
      <c r="D15" s="123"/>
      <c r="E15" s="124"/>
      <c r="F15" s="91">
        <f t="shared" si="0"/>
        <v>0</v>
      </c>
      <c r="G15" s="180">
        <f t="shared" ref="G15" si="7">IF(A15="MIN", F15,0)</f>
        <v>0</v>
      </c>
      <c r="H15" s="180">
        <f t="shared" ref="H15" si="8">IF(A15="ADDL",F15,)</f>
        <v>0</v>
      </c>
      <c r="I15" s="180">
        <f t="shared" ref="I15" si="9">G15+H15</f>
        <v>0</v>
      </c>
      <c r="J15" s="173">
        <v>0</v>
      </c>
      <c r="K15" s="254"/>
    </row>
    <row r="16" spans="1:11">
      <c r="C16" s="92"/>
      <c r="D16" s="93"/>
      <c r="E16" s="94"/>
      <c r="F16" s="95" t="s">
        <v>25</v>
      </c>
    </row>
    <row r="17" spans="1:11">
      <c r="C17" s="92" t="s">
        <v>140</v>
      </c>
      <c r="F17" s="96" t="e">
        <f>SUM(F6:F15)</f>
        <v>#VALUE!</v>
      </c>
      <c r="G17" s="179" t="e">
        <f>SUM(G6:G15)</f>
        <v>#VALUE!</v>
      </c>
      <c r="H17" s="179">
        <f t="shared" ref="H17:I17" si="10">SUM(H6:H15)</f>
        <v>0</v>
      </c>
      <c r="I17" s="179" t="e">
        <f t="shared" si="10"/>
        <v>#VALUE!</v>
      </c>
    </row>
    <row r="18" spans="1:11" ht="12" thickBot="1">
      <c r="C18" s="97"/>
      <c r="D18" s="93"/>
      <c r="E18" s="98"/>
      <c r="F18" s="96"/>
      <c r="G18" s="96"/>
      <c r="I18" s="99"/>
    </row>
    <row r="19" spans="1:11" ht="13.5" thickBot="1">
      <c r="A19" s="82" t="s">
        <v>141</v>
      </c>
      <c r="B19" s="83"/>
      <c r="C19"/>
    </row>
    <row r="20" spans="1:11" s="90" customFormat="1">
      <c r="A20" s="85" t="s">
        <v>133</v>
      </c>
      <c r="B20" s="86" t="s">
        <v>134</v>
      </c>
      <c r="C20" s="87" t="s">
        <v>135</v>
      </c>
      <c r="D20" s="88" t="s">
        <v>152</v>
      </c>
      <c r="E20" s="88" t="s">
        <v>136</v>
      </c>
      <c r="F20" s="89" t="s">
        <v>153</v>
      </c>
      <c r="G20" s="89" t="s">
        <v>137</v>
      </c>
      <c r="H20" s="89" t="s">
        <v>138</v>
      </c>
      <c r="I20" s="89" t="s">
        <v>139</v>
      </c>
    </row>
    <row r="21" spans="1:11">
      <c r="A21" s="119" t="s">
        <v>156</v>
      </c>
      <c r="B21" s="166">
        <v>1</v>
      </c>
      <c r="C21" s="166" t="s">
        <v>209</v>
      </c>
      <c r="D21" s="120">
        <v>2</v>
      </c>
      <c r="E21" s="121">
        <v>1200</v>
      </c>
      <c r="F21" s="91">
        <f t="shared" ref="F21:F26" si="11">B21*D21*E21</f>
        <v>2400</v>
      </c>
      <c r="G21" s="118">
        <f t="shared" ref="G21:G25" si="12">IF(A21="MIN", F21,0)</f>
        <v>2400</v>
      </c>
      <c r="H21" s="118">
        <f t="shared" ref="H21:H25" si="13">IF(A21="ADDL",F21,)</f>
        <v>0</v>
      </c>
      <c r="I21" s="118">
        <f t="shared" ref="I21:I25" si="14">G21+H21</f>
        <v>2400</v>
      </c>
      <c r="J21" s="173">
        <v>0.5</v>
      </c>
      <c r="K21" s="164"/>
    </row>
    <row r="22" spans="1:11">
      <c r="A22" s="119" t="s">
        <v>156</v>
      </c>
      <c r="B22" s="164">
        <v>1</v>
      </c>
      <c r="C22" s="165" t="s">
        <v>217</v>
      </c>
      <c r="D22" s="93">
        <v>2</v>
      </c>
      <c r="E22" s="94">
        <v>700</v>
      </c>
      <c r="F22" s="91">
        <f t="shared" si="11"/>
        <v>1400</v>
      </c>
      <c r="G22" s="118">
        <f t="shared" si="12"/>
        <v>1400</v>
      </c>
      <c r="H22" s="118">
        <f t="shared" si="13"/>
        <v>0</v>
      </c>
      <c r="I22" s="118">
        <f t="shared" si="14"/>
        <v>1400</v>
      </c>
      <c r="J22" s="173">
        <v>0.2</v>
      </c>
      <c r="K22" s="164"/>
    </row>
    <row r="23" spans="1:11">
      <c r="A23" s="119" t="s">
        <v>156</v>
      </c>
      <c r="B23" s="164">
        <v>1</v>
      </c>
      <c r="C23" s="165" t="s">
        <v>216</v>
      </c>
      <c r="D23" s="93">
        <v>2</v>
      </c>
      <c r="E23" s="94">
        <v>200</v>
      </c>
      <c r="F23" s="91">
        <f t="shared" si="11"/>
        <v>400</v>
      </c>
      <c r="G23" s="118">
        <f t="shared" si="12"/>
        <v>400</v>
      </c>
      <c r="H23" s="118">
        <f t="shared" si="13"/>
        <v>0</v>
      </c>
      <c r="I23" s="118">
        <f t="shared" si="14"/>
        <v>400</v>
      </c>
      <c r="J23" s="173">
        <v>0.2</v>
      </c>
      <c r="K23" s="164"/>
    </row>
    <row r="24" spans="1:11">
      <c r="A24" s="119" t="s">
        <v>156</v>
      </c>
      <c r="B24" s="164">
        <v>1</v>
      </c>
      <c r="C24" s="165" t="s">
        <v>218</v>
      </c>
      <c r="D24" s="93">
        <v>2</v>
      </c>
      <c r="E24" s="94">
        <v>500</v>
      </c>
      <c r="F24" s="91">
        <f t="shared" si="11"/>
        <v>1000</v>
      </c>
      <c r="G24" s="118">
        <f t="shared" si="12"/>
        <v>1000</v>
      </c>
      <c r="H24" s="118">
        <f t="shared" si="13"/>
        <v>0</v>
      </c>
      <c r="I24" s="118">
        <f t="shared" si="14"/>
        <v>1000</v>
      </c>
      <c r="J24" s="173">
        <v>0.2</v>
      </c>
      <c r="K24" s="164"/>
    </row>
    <row r="25" spans="1:11">
      <c r="A25" s="119" t="s">
        <v>156</v>
      </c>
      <c r="B25" s="164">
        <v>1</v>
      </c>
      <c r="C25" s="165" t="s">
        <v>208</v>
      </c>
      <c r="D25" s="93">
        <v>2</v>
      </c>
      <c r="E25" s="94">
        <v>200</v>
      </c>
      <c r="F25" s="91">
        <f t="shared" si="11"/>
        <v>400</v>
      </c>
      <c r="G25" s="118">
        <f t="shared" si="12"/>
        <v>400</v>
      </c>
      <c r="H25" s="118">
        <f t="shared" si="13"/>
        <v>0</v>
      </c>
      <c r="I25" s="118">
        <f t="shared" si="14"/>
        <v>400</v>
      </c>
      <c r="J25" s="173">
        <v>0.2</v>
      </c>
      <c r="K25" s="164"/>
    </row>
    <row r="26" spans="1:11">
      <c r="A26" s="119" t="s">
        <v>156</v>
      </c>
      <c r="B26" s="119"/>
      <c r="C26" s="122"/>
      <c r="D26" s="123"/>
      <c r="E26" s="124"/>
      <c r="F26" s="91">
        <f t="shared" si="11"/>
        <v>0</v>
      </c>
      <c r="G26" s="118">
        <f t="shared" ref="G26" si="15">IF(A26="MIN", F26,0)</f>
        <v>0</v>
      </c>
      <c r="H26" s="118">
        <f t="shared" ref="H26" si="16">IF(A26="ADDL",F26,)</f>
        <v>0</v>
      </c>
      <c r="I26" s="118">
        <f t="shared" ref="I26" si="17">G26+H26</f>
        <v>0</v>
      </c>
    </row>
    <row r="27" spans="1:11">
      <c r="C27" s="92"/>
      <c r="D27" s="93"/>
      <c r="E27" s="94"/>
      <c r="F27" s="95" t="s">
        <v>25</v>
      </c>
    </row>
    <row r="28" spans="1:11">
      <c r="C28" s="92" t="s">
        <v>279</v>
      </c>
      <c r="D28" s="93"/>
      <c r="E28" s="94"/>
      <c r="F28" s="96">
        <f>SUM(F21:F26)</f>
        <v>5600</v>
      </c>
      <c r="G28" s="179">
        <f>SUM(G21:G26)</f>
        <v>5600</v>
      </c>
      <c r="H28" s="179">
        <f>SUM(H21:H26)</f>
        <v>0</v>
      </c>
      <c r="I28" s="179">
        <f>SUM(I21:I26)</f>
        <v>5600</v>
      </c>
    </row>
    <row r="29" spans="1:11">
      <c r="C29" s="92"/>
      <c r="D29" s="93"/>
      <c r="E29" s="94"/>
      <c r="F29" s="96"/>
      <c r="G29" s="179"/>
      <c r="H29" s="179"/>
      <c r="I29" s="179"/>
    </row>
    <row r="30" spans="1:11" ht="11.25" customHeight="1">
      <c r="A30" s="119" t="s">
        <v>155</v>
      </c>
      <c r="B30" s="166">
        <v>1</v>
      </c>
      <c r="C30" s="166" t="s">
        <v>219</v>
      </c>
      <c r="D30" s="123">
        <v>2</v>
      </c>
      <c r="E30" s="124">
        <v>700</v>
      </c>
      <c r="F30" s="91">
        <f t="shared" ref="F30:F33" si="18">B30*D30*E30</f>
        <v>1400</v>
      </c>
      <c r="G30" s="118">
        <f>IF(A30="MIN", F30,0)</f>
        <v>0</v>
      </c>
      <c r="H30" s="118">
        <f>IF(A30="ADDL",F30,)</f>
        <v>1400</v>
      </c>
      <c r="I30" s="118">
        <f>G30+H30</f>
        <v>1400</v>
      </c>
      <c r="J30" s="173">
        <v>1</v>
      </c>
      <c r="K30" s="253" t="s">
        <v>274</v>
      </c>
    </row>
    <row r="31" spans="1:11">
      <c r="A31" s="119" t="s">
        <v>155</v>
      </c>
      <c r="B31" s="166">
        <v>1</v>
      </c>
      <c r="C31" s="166" t="s">
        <v>207</v>
      </c>
      <c r="D31" s="120">
        <v>2</v>
      </c>
      <c r="E31" s="121">
        <v>500</v>
      </c>
      <c r="F31" s="91">
        <f t="shared" si="18"/>
        <v>1000</v>
      </c>
      <c r="G31" s="118">
        <f>IF(A31="MIN", F31,0)</f>
        <v>0</v>
      </c>
      <c r="H31" s="118">
        <f>IF(A31="ADDL",F31,)</f>
        <v>1000</v>
      </c>
      <c r="I31" s="118">
        <f>G31+H31</f>
        <v>1000</v>
      </c>
      <c r="J31" s="173">
        <v>1</v>
      </c>
      <c r="K31" s="253"/>
    </row>
    <row r="32" spans="1:11">
      <c r="A32" s="119" t="s">
        <v>155</v>
      </c>
      <c r="B32" s="166">
        <v>1</v>
      </c>
      <c r="C32" s="166" t="s">
        <v>220</v>
      </c>
      <c r="D32" s="120">
        <v>2</v>
      </c>
      <c r="E32" s="121">
        <v>300</v>
      </c>
      <c r="F32" s="91">
        <f t="shared" si="18"/>
        <v>600</v>
      </c>
      <c r="G32" s="118">
        <f>IF(A32="MIN", F32,0)</f>
        <v>0</v>
      </c>
      <c r="H32" s="118">
        <f>IF(A32="ADDL",F32,)</f>
        <v>600</v>
      </c>
      <c r="I32" s="118">
        <f>G32+H32</f>
        <v>600</v>
      </c>
      <c r="J32" s="173">
        <v>1</v>
      </c>
      <c r="K32" s="253"/>
    </row>
    <row r="33" spans="1:11">
      <c r="A33" s="119" t="s">
        <v>155</v>
      </c>
      <c r="B33" s="166">
        <v>1</v>
      </c>
      <c r="C33" s="166" t="s">
        <v>221</v>
      </c>
      <c r="D33" s="123">
        <v>2</v>
      </c>
      <c r="E33" s="124">
        <v>300</v>
      </c>
      <c r="F33" s="91">
        <f t="shared" si="18"/>
        <v>600</v>
      </c>
      <c r="G33" s="118">
        <f>IF(A33="MIN", F33,0)</f>
        <v>0</v>
      </c>
      <c r="H33" s="118">
        <f>IF(A33="ADDL",F33,)</f>
        <v>600</v>
      </c>
      <c r="I33" s="118">
        <f>G33+H33</f>
        <v>600</v>
      </c>
      <c r="J33" s="173">
        <v>0.5</v>
      </c>
      <c r="K33" s="253"/>
    </row>
    <row r="34" spans="1:11">
      <c r="A34" s="119"/>
      <c r="B34" s="166"/>
      <c r="C34" s="166"/>
      <c r="D34" s="123"/>
      <c r="E34" s="124"/>
      <c r="F34" s="95" t="s">
        <v>25</v>
      </c>
      <c r="G34" s="118"/>
      <c r="H34" s="118"/>
      <c r="I34" s="118"/>
      <c r="J34" s="173"/>
      <c r="K34" s="247"/>
    </row>
    <row r="35" spans="1:11">
      <c r="C35" s="92" t="s">
        <v>280</v>
      </c>
      <c r="D35" s="93"/>
      <c r="E35" s="94"/>
      <c r="F35" s="96">
        <f>SUM(F30:F33)</f>
        <v>3600</v>
      </c>
      <c r="G35" s="179">
        <f>SUM(G30:G33)</f>
        <v>0</v>
      </c>
      <c r="H35" s="179">
        <f t="shared" ref="H35:I35" si="19">SUM(H30:H33)</f>
        <v>3600</v>
      </c>
      <c r="I35" s="179">
        <f t="shared" si="19"/>
        <v>3600</v>
      </c>
    </row>
    <row r="36" spans="1:11" ht="12" thickBot="1">
      <c r="C36" s="97"/>
      <c r="D36" s="93"/>
      <c r="E36" s="98"/>
      <c r="F36" s="96"/>
      <c r="G36" s="96"/>
      <c r="I36" s="99"/>
    </row>
    <row r="37" spans="1:11" ht="12" thickBot="1">
      <c r="A37" s="82" t="s">
        <v>142</v>
      </c>
      <c r="B37" s="83"/>
      <c r="D37" s="73"/>
      <c r="E37" s="73"/>
    </row>
    <row r="38" spans="1:11" s="90" customFormat="1">
      <c r="A38" s="85" t="s">
        <v>133</v>
      </c>
      <c r="B38" s="86" t="s">
        <v>134</v>
      </c>
      <c r="C38" s="87" t="s">
        <v>135</v>
      </c>
      <c r="D38" s="88" t="s">
        <v>152</v>
      </c>
      <c r="E38" s="88" t="s">
        <v>136</v>
      </c>
      <c r="F38" s="89" t="s">
        <v>153</v>
      </c>
      <c r="G38" s="89" t="s">
        <v>137</v>
      </c>
      <c r="H38" s="89" t="s">
        <v>138</v>
      </c>
      <c r="I38" s="89" t="s">
        <v>139</v>
      </c>
    </row>
    <row r="39" spans="1:11">
      <c r="A39" s="119" t="s">
        <v>155</v>
      </c>
      <c r="B39" s="119"/>
      <c r="C39" s="119"/>
      <c r="D39" s="120"/>
      <c r="E39" s="121"/>
      <c r="F39" s="91">
        <f t="shared" ref="F39:F42" si="20">B39*D39*E39</f>
        <v>0</v>
      </c>
      <c r="G39" s="118">
        <f t="shared" ref="G39" si="21">IF(A39="MIN", F39,0)</f>
        <v>0</v>
      </c>
      <c r="H39" s="118">
        <f t="shared" ref="H39" si="22">IF(A39="ADDL",F39,)</f>
        <v>0</v>
      </c>
      <c r="I39" s="181">
        <f>G39+H39</f>
        <v>0</v>
      </c>
      <c r="J39" s="172"/>
      <c r="K39" s="174"/>
    </row>
    <row r="40" spans="1:11">
      <c r="A40" s="119" t="s">
        <v>155</v>
      </c>
      <c r="B40" s="119"/>
      <c r="C40" s="119"/>
      <c r="D40" s="120"/>
      <c r="E40" s="121"/>
      <c r="F40" s="91">
        <f t="shared" si="20"/>
        <v>0</v>
      </c>
      <c r="G40" s="118">
        <f t="shared" ref="G40:G42" si="23">IF(A40="MIN", F40,0)</f>
        <v>0</v>
      </c>
      <c r="H40" s="118">
        <f t="shared" ref="H40:H42" si="24">IF(A40="ADDL",F40,)</f>
        <v>0</v>
      </c>
      <c r="I40" s="180">
        <f t="shared" ref="I40:I42" si="25">G40+H40</f>
        <v>0</v>
      </c>
    </row>
    <row r="41" spans="1:11">
      <c r="A41" s="119" t="s">
        <v>155</v>
      </c>
      <c r="B41" s="119"/>
      <c r="C41" s="119"/>
      <c r="D41" s="120"/>
      <c r="E41" s="121"/>
      <c r="F41" s="91">
        <f t="shared" si="20"/>
        <v>0</v>
      </c>
      <c r="G41" s="118">
        <f t="shared" si="23"/>
        <v>0</v>
      </c>
      <c r="H41" s="118">
        <f t="shared" si="24"/>
        <v>0</v>
      </c>
      <c r="I41" s="180">
        <f t="shared" si="25"/>
        <v>0</v>
      </c>
    </row>
    <row r="42" spans="1:11">
      <c r="A42" s="119" t="s">
        <v>155</v>
      </c>
      <c r="B42" s="119"/>
      <c r="C42" s="119"/>
      <c r="D42" s="123"/>
      <c r="E42" s="124"/>
      <c r="F42" s="91">
        <f t="shared" si="20"/>
        <v>0</v>
      </c>
      <c r="G42" s="118">
        <f t="shared" si="23"/>
        <v>0</v>
      </c>
      <c r="H42" s="118">
        <f t="shared" si="24"/>
        <v>0</v>
      </c>
      <c r="I42" s="180">
        <f t="shared" si="25"/>
        <v>0</v>
      </c>
    </row>
    <row r="43" spans="1:11">
      <c r="C43" s="92"/>
      <c r="D43" s="93"/>
      <c r="E43" s="94"/>
      <c r="F43" s="95" t="s">
        <v>25</v>
      </c>
    </row>
    <row r="44" spans="1:11">
      <c r="C44" s="100" t="s">
        <v>143</v>
      </c>
      <c r="D44" s="93"/>
      <c r="E44" s="94"/>
      <c r="F44" s="96">
        <f>SUM(F39:F42)</f>
        <v>0</v>
      </c>
      <c r="G44" s="179">
        <f>SUM(G39:G42)</f>
        <v>0</v>
      </c>
      <c r="H44" s="179">
        <f>SUM(H39:H42)</f>
        <v>0</v>
      </c>
      <c r="I44" s="179">
        <f>SUM(I39:I42)</f>
        <v>0</v>
      </c>
    </row>
    <row r="45" spans="1:11" ht="12" thickBot="1">
      <c r="C45" s="100"/>
      <c r="D45" s="93"/>
      <c r="E45" s="94"/>
      <c r="F45" s="96"/>
      <c r="G45" s="153"/>
    </row>
    <row r="46" spans="1:11" ht="12" thickBot="1">
      <c r="A46" s="82" t="s">
        <v>144</v>
      </c>
      <c r="B46" s="83"/>
      <c r="C46" s="97"/>
      <c r="D46" s="93"/>
      <c r="E46" s="98"/>
      <c r="F46" s="96"/>
      <c r="G46" s="96"/>
      <c r="I46" s="99"/>
    </row>
    <row r="47" spans="1:11" s="90" customFormat="1">
      <c r="A47" s="85" t="s">
        <v>133</v>
      </c>
      <c r="B47" s="86" t="s">
        <v>134</v>
      </c>
      <c r="C47" s="87" t="s">
        <v>135</v>
      </c>
      <c r="D47" s="88" t="s">
        <v>152</v>
      </c>
      <c r="E47" s="88" t="s">
        <v>136</v>
      </c>
      <c r="F47" s="89" t="s">
        <v>153</v>
      </c>
      <c r="G47" s="89" t="s">
        <v>137</v>
      </c>
      <c r="H47" s="89" t="s">
        <v>138</v>
      </c>
      <c r="I47" s="89" t="s">
        <v>139</v>
      </c>
    </row>
    <row r="48" spans="1:11">
      <c r="A48" s="119" t="s">
        <v>155</v>
      </c>
      <c r="B48" s="164">
        <v>1</v>
      </c>
      <c r="C48" s="164" t="s">
        <v>214</v>
      </c>
      <c r="D48" s="120">
        <v>2</v>
      </c>
      <c r="E48" s="121">
        <v>500</v>
      </c>
      <c r="F48" s="91">
        <f t="shared" ref="F48:F50" si="26">B48*D48*E48</f>
        <v>1000</v>
      </c>
      <c r="G48" s="118">
        <f>IF(A48="MIN", F48,0)</f>
        <v>0</v>
      </c>
      <c r="H48" s="118">
        <f t="shared" ref="H48" si="27">IF(A48="ADDL",F48,)</f>
        <v>1000</v>
      </c>
      <c r="I48" s="181">
        <f>G48+H48</f>
        <v>1000</v>
      </c>
      <c r="J48" s="173">
        <v>0.5</v>
      </c>
      <c r="K48" s="254" t="s">
        <v>275</v>
      </c>
    </row>
    <row r="49" spans="1:11">
      <c r="A49" s="119" t="s">
        <v>155</v>
      </c>
      <c r="B49" s="166">
        <v>1</v>
      </c>
      <c r="C49" s="166" t="s">
        <v>208</v>
      </c>
      <c r="D49" s="120">
        <v>2</v>
      </c>
      <c r="E49" s="121">
        <v>200</v>
      </c>
      <c r="F49" s="91">
        <f t="shared" si="26"/>
        <v>400</v>
      </c>
      <c r="G49" s="118">
        <f t="shared" ref="G49" si="28">IF(A49="MIN", F49,0)</f>
        <v>0</v>
      </c>
      <c r="H49" s="118">
        <f t="shared" ref="H49" si="29">IF(A49="ADDL",F49,)</f>
        <v>400</v>
      </c>
      <c r="I49" s="181">
        <f>G49+H49</f>
        <v>400</v>
      </c>
      <c r="J49" s="173">
        <v>0.5</v>
      </c>
      <c r="K49" s="254"/>
    </row>
    <row r="50" spans="1:11">
      <c r="A50" s="119" t="s">
        <v>156</v>
      </c>
      <c r="B50" s="119"/>
      <c r="C50" s="119"/>
      <c r="D50" s="120"/>
      <c r="E50" s="121"/>
      <c r="F50" s="91">
        <f t="shared" si="26"/>
        <v>0</v>
      </c>
      <c r="G50" s="118">
        <f t="shared" ref="G50" si="30">IF(A50="MIN", F50,0)</f>
        <v>0</v>
      </c>
      <c r="H50" s="118">
        <f t="shared" ref="H50" si="31">IF(A50="ADDL",F50,)</f>
        <v>0</v>
      </c>
      <c r="I50" s="181">
        <f>G50+H50</f>
        <v>0</v>
      </c>
      <c r="J50" s="173"/>
    </row>
    <row r="51" spans="1:11">
      <c r="C51" s="92"/>
      <c r="D51" s="93"/>
      <c r="E51" s="94"/>
      <c r="F51" s="95" t="s">
        <v>25</v>
      </c>
    </row>
    <row r="52" spans="1:11">
      <c r="C52" s="100" t="s">
        <v>277</v>
      </c>
      <c r="D52" s="93"/>
      <c r="E52" s="94"/>
      <c r="F52" s="96">
        <f>SUM(F46:F51)</f>
        <v>1400</v>
      </c>
      <c r="G52" s="179">
        <f>SUM(G46:G51)</f>
        <v>0</v>
      </c>
      <c r="H52" s="179">
        <f>SUM(H46:H51)</f>
        <v>1400</v>
      </c>
      <c r="I52" s="179">
        <f>SUM(I48:I49)</f>
        <v>1400</v>
      </c>
    </row>
    <row r="53" spans="1:11">
      <c r="A53" s="119"/>
      <c r="B53" s="119"/>
      <c r="C53" s="122"/>
      <c r="D53" s="123"/>
      <c r="E53" s="124"/>
      <c r="F53" s="117"/>
      <c r="G53" s="118"/>
      <c r="H53" s="118"/>
      <c r="I53" s="118"/>
    </row>
    <row r="54" spans="1:11">
      <c r="A54" s="119" t="s">
        <v>155</v>
      </c>
      <c r="B54" s="164">
        <v>1</v>
      </c>
      <c r="C54" s="164" t="s">
        <v>214</v>
      </c>
      <c r="D54" s="120">
        <v>2</v>
      </c>
      <c r="E54" s="121">
        <v>500</v>
      </c>
      <c r="F54" s="91">
        <f t="shared" ref="F54:F56" si="32">B54*D54*E54</f>
        <v>1000</v>
      </c>
      <c r="G54" s="118">
        <f t="shared" ref="G54:G56" si="33">IF(A54="MIN", F54,0)</f>
        <v>0</v>
      </c>
      <c r="H54" s="118">
        <f t="shared" ref="H54:H56" si="34">IF(A54="ADDL",F54,)</f>
        <v>1000</v>
      </c>
      <c r="I54" s="181">
        <f>G54+H54</f>
        <v>1000</v>
      </c>
      <c r="J54" s="173">
        <v>1</v>
      </c>
      <c r="K54" s="254" t="s">
        <v>276</v>
      </c>
    </row>
    <row r="55" spans="1:11">
      <c r="A55" s="119" t="s">
        <v>155</v>
      </c>
      <c r="B55" s="166">
        <v>1</v>
      </c>
      <c r="C55" s="166" t="s">
        <v>208</v>
      </c>
      <c r="D55" s="120">
        <v>2</v>
      </c>
      <c r="E55" s="121">
        <v>200</v>
      </c>
      <c r="F55" s="91">
        <f t="shared" si="32"/>
        <v>400</v>
      </c>
      <c r="G55" s="118">
        <f t="shared" si="33"/>
        <v>0</v>
      </c>
      <c r="H55" s="118">
        <f t="shared" si="34"/>
        <v>400</v>
      </c>
      <c r="I55" s="181">
        <f>G55+H55</f>
        <v>400</v>
      </c>
      <c r="J55" s="173">
        <v>1</v>
      </c>
      <c r="K55" s="254"/>
    </row>
    <row r="56" spans="1:11">
      <c r="A56" s="119" t="s">
        <v>156</v>
      </c>
      <c r="B56" s="119"/>
      <c r="C56" s="119"/>
      <c r="D56" s="120"/>
      <c r="E56" s="121"/>
      <c r="F56" s="91">
        <f t="shared" si="32"/>
        <v>0</v>
      </c>
      <c r="G56" s="118">
        <f t="shared" si="33"/>
        <v>0</v>
      </c>
      <c r="H56" s="118">
        <f t="shared" si="34"/>
        <v>0</v>
      </c>
      <c r="I56" s="181">
        <f>G56+H56</f>
        <v>0</v>
      </c>
      <c r="J56" s="173"/>
    </row>
    <row r="57" spans="1:11">
      <c r="C57" s="92"/>
      <c r="D57" s="93"/>
      <c r="E57" s="94"/>
      <c r="F57" s="95" t="s">
        <v>25</v>
      </c>
    </row>
    <row r="58" spans="1:11">
      <c r="C58" s="100" t="s">
        <v>278</v>
      </c>
      <c r="D58" s="93"/>
      <c r="E58" s="94"/>
      <c r="F58" s="96">
        <f>SUM(F52:F57)</f>
        <v>2800</v>
      </c>
      <c r="G58" s="179">
        <f>SUM(G52:G57)</f>
        <v>0</v>
      </c>
      <c r="H58" s="179">
        <f>SUM(H52:H57)</f>
        <v>2800</v>
      </c>
      <c r="I58" s="179">
        <f>SUM(I54:I55)</f>
        <v>1400</v>
      </c>
    </row>
    <row r="59" spans="1:11">
      <c r="C59" s="92"/>
      <c r="D59" s="93"/>
      <c r="E59" s="94"/>
      <c r="F59" s="95"/>
    </row>
    <row r="60" spans="1:11">
      <c r="C60" s="100"/>
      <c r="D60" s="93"/>
      <c r="E60" s="94"/>
      <c r="F60" s="96"/>
      <c r="G60" s="96"/>
      <c r="H60" s="96"/>
      <c r="I60" s="96"/>
    </row>
    <row r="61" spans="1:11" ht="12" thickBot="1">
      <c r="C61" s="92"/>
      <c r="D61" s="93"/>
      <c r="E61" s="94"/>
      <c r="F61" s="96"/>
      <c r="G61" s="153"/>
    </row>
    <row r="62" spans="1:11" ht="12" thickBot="1">
      <c r="A62" s="82" t="s">
        <v>145</v>
      </c>
      <c r="B62" s="83"/>
      <c r="D62" s="73"/>
      <c r="E62" s="73"/>
    </row>
    <row r="63" spans="1:11" s="90" customFormat="1">
      <c r="A63" s="85" t="s">
        <v>133</v>
      </c>
      <c r="B63" s="86" t="s">
        <v>134</v>
      </c>
      <c r="C63" s="87" t="s">
        <v>135</v>
      </c>
      <c r="D63" s="88" t="s">
        <v>152</v>
      </c>
      <c r="E63" s="88" t="s">
        <v>136</v>
      </c>
      <c r="F63" s="89" t="s">
        <v>153</v>
      </c>
      <c r="G63" s="89" t="s">
        <v>137</v>
      </c>
      <c r="H63" s="89" t="s">
        <v>138</v>
      </c>
      <c r="I63" s="89" t="s">
        <v>139</v>
      </c>
    </row>
    <row r="64" spans="1:11">
      <c r="A64" s="119" t="s">
        <v>155</v>
      </c>
      <c r="B64" s="164">
        <v>2</v>
      </c>
      <c r="C64" s="165" t="s">
        <v>179</v>
      </c>
      <c r="D64" s="120">
        <v>2</v>
      </c>
      <c r="E64" s="124">
        <v>408</v>
      </c>
      <c r="F64" s="91">
        <f t="shared" ref="F64:F66" si="35">B64*D64*E64</f>
        <v>1632</v>
      </c>
      <c r="G64" s="180">
        <f>IF(A64="MIN", F64,0)</f>
        <v>0</v>
      </c>
      <c r="H64" s="180">
        <f>IF(A64="ADDL",F64,)</f>
        <v>1632</v>
      </c>
      <c r="I64" s="181">
        <f>G64+H64</f>
        <v>1632</v>
      </c>
      <c r="J64" s="173">
        <v>1</v>
      </c>
      <c r="K64" s="253" t="s">
        <v>273</v>
      </c>
    </row>
    <row r="65" spans="1:11">
      <c r="A65" s="119" t="s">
        <v>155</v>
      </c>
      <c r="B65" s="164">
        <v>2</v>
      </c>
      <c r="C65" s="165" t="s">
        <v>222</v>
      </c>
      <c r="D65" s="120">
        <v>2</v>
      </c>
      <c r="E65" s="121">
        <v>476</v>
      </c>
      <c r="F65" s="91">
        <f t="shared" si="35"/>
        <v>1904</v>
      </c>
      <c r="G65" s="179">
        <f>IF(A65="MIN", F65,0)</f>
        <v>0</v>
      </c>
      <c r="H65" s="180">
        <f>IF(A65="ADDL",F65,)</f>
        <v>1904</v>
      </c>
      <c r="I65" s="180">
        <f>G65+H65</f>
        <v>1904</v>
      </c>
      <c r="J65" s="173">
        <v>1</v>
      </c>
      <c r="K65" s="253"/>
    </row>
    <row r="66" spans="1:11">
      <c r="A66" s="119" t="s">
        <v>155</v>
      </c>
      <c r="B66" s="164">
        <v>2</v>
      </c>
      <c r="C66" s="165" t="s">
        <v>21</v>
      </c>
      <c r="D66" s="120">
        <v>2</v>
      </c>
      <c r="E66" s="121">
        <v>680</v>
      </c>
      <c r="F66" s="91">
        <f t="shared" si="35"/>
        <v>2720</v>
      </c>
      <c r="G66" s="180">
        <f>IF(A66="MIN", F66,0)</f>
        <v>0</v>
      </c>
      <c r="H66" s="180">
        <f>IF(A66="ADDL",F66,)</f>
        <v>2720</v>
      </c>
      <c r="I66" s="180">
        <f>G66+H66</f>
        <v>2720</v>
      </c>
      <c r="J66" s="173">
        <v>1</v>
      </c>
      <c r="K66" s="253"/>
    </row>
    <row r="67" spans="1:11">
      <c r="C67" s="92"/>
      <c r="D67" s="93"/>
      <c r="E67" s="94"/>
      <c r="F67" s="95" t="s">
        <v>25</v>
      </c>
    </row>
    <row r="68" spans="1:11">
      <c r="C68" s="100" t="s">
        <v>146</v>
      </c>
      <c r="D68" s="93"/>
      <c r="E68" s="94"/>
      <c r="F68" s="96">
        <f>SUM(F64:F67)</f>
        <v>6256</v>
      </c>
      <c r="G68" s="179">
        <f>SUM(G64:G67)</f>
        <v>0</v>
      </c>
      <c r="H68" s="179">
        <f>SUM(H64:H67)</f>
        <v>6256</v>
      </c>
      <c r="I68" s="179">
        <f>SUM(I64:I67)</f>
        <v>6256</v>
      </c>
    </row>
    <row r="69" spans="1:11">
      <c r="D69" s="73"/>
      <c r="E69" s="73"/>
    </row>
    <row r="70" spans="1:11">
      <c r="D70" s="73"/>
      <c r="E70" s="73"/>
    </row>
    <row r="71" spans="1:11" ht="12" thickBot="1">
      <c r="C71" s="154" t="s">
        <v>147</v>
      </c>
      <c r="D71" s="73"/>
      <c r="E71" s="73"/>
      <c r="G71" s="155" t="e">
        <f>I17+I28+I35+I44+I52+I58+I68</f>
        <v>#VALUE!</v>
      </c>
    </row>
    <row r="72" spans="1:11" ht="12" thickTop="1">
      <c r="D72" s="73"/>
      <c r="E72" s="73"/>
    </row>
    <row r="73" spans="1:11">
      <c r="D73" s="73"/>
      <c r="E73" s="73"/>
    </row>
    <row r="74" spans="1:11">
      <c r="D74" s="73"/>
      <c r="E74" s="73"/>
    </row>
    <row r="75" spans="1:11">
      <c r="D75" s="73"/>
      <c r="E75" s="73"/>
    </row>
    <row r="76" spans="1:11">
      <c r="D76" s="73"/>
      <c r="E76" s="73"/>
    </row>
    <row r="77" spans="1:11">
      <c r="D77" s="73"/>
      <c r="E77" s="73"/>
    </row>
    <row r="78" spans="1:11">
      <c r="D78" s="73"/>
      <c r="E78" s="73"/>
    </row>
    <row r="79" spans="1:11">
      <c r="D79" s="73"/>
      <c r="E79" s="73"/>
    </row>
    <row r="80" spans="1:11">
      <c r="D80" s="73"/>
      <c r="E80" s="73"/>
    </row>
    <row r="81" spans="1:8">
      <c r="D81" s="73"/>
      <c r="E81" s="73"/>
    </row>
    <row r="82" spans="1:8" s="101" customFormat="1" ht="15.75">
      <c r="A82" s="101" t="s">
        <v>148</v>
      </c>
      <c r="F82" s="101" t="s">
        <v>154</v>
      </c>
      <c r="G82" s="102"/>
      <c r="H82" s="103"/>
    </row>
    <row r="83" spans="1:8" s="101" customFormat="1" ht="15.75">
      <c r="G83" s="102"/>
      <c r="H83" s="103"/>
    </row>
    <row r="84" spans="1:8" s="101" customFormat="1" ht="15.75">
      <c r="F84" s="102"/>
      <c r="G84" s="102"/>
      <c r="H84" s="103"/>
    </row>
    <row r="85" spans="1:8" s="101" customFormat="1" ht="15.75">
      <c r="A85" s="102" t="s">
        <v>149</v>
      </c>
      <c r="C85" s="104"/>
      <c r="F85" s="102" t="s">
        <v>149</v>
      </c>
      <c r="G85" s="104"/>
      <c r="H85" s="104"/>
    </row>
    <row r="86" spans="1:8" s="101" customFormat="1" ht="15.75">
      <c r="A86" s="103" t="s">
        <v>150</v>
      </c>
      <c r="C86" s="103"/>
      <c r="F86" s="103" t="s">
        <v>150</v>
      </c>
      <c r="G86" s="103"/>
      <c r="H86" s="103"/>
    </row>
    <row r="87" spans="1:8" s="101" customFormat="1" ht="15.75" customHeight="1">
      <c r="A87" s="103" t="s">
        <v>151</v>
      </c>
      <c r="C87" s="103"/>
      <c r="F87" s="103" t="s">
        <v>151</v>
      </c>
      <c r="G87" s="103"/>
      <c r="H87" s="103"/>
    </row>
    <row r="88" spans="1:8">
      <c r="D88" s="73"/>
      <c r="E88" s="73"/>
    </row>
    <row r="89" spans="1:8">
      <c r="D89" s="73"/>
      <c r="E89" s="73"/>
    </row>
    <row r="90" spans="1:8">
      <c r="D90" s="73"/>
      <c r="E90" s="73"/>
    </row>
    <row r="91" spans="1:8">
      <c r="D91" s="73"/>
      <c r="E91" s="73"/>
    </row>
    <row r="92" spans="1:8">
      <c r="D92" s="73"/>
      <c r="E92" s="73"/>
    </row>
    <row r="93" spans="1:8">
      <c r="D93" s="73"/>
      <c r="E93" s="73"/>
    </row>
    <row r="94" spans="1:8">
      <c r="D94" s="73"/>
      <c r="E94" s="73"/>
    </row>
    <row r="95" spans="1:8">
      <c r="D95" s="73"/>
      <c r="E95" s="73"/>
    </row>
    <row r="96" spans="1:8">
      <c r="D96" s="73"/>
      <c r="E96" s="73"/>
    </row>
    <row r="97" spans="4:5">
      <c r="D97" s="73"/>
      <c r="E97" s="73"/>
    </row>
    <row r="98" spans="4:5">
      <c r="D98" s="73"/>
      <c r="E98" s="73"/>
    </row>
    <row r="99" spans="4:5">
      <c r="D99" s="73"/>
      <c r="E99" s="73"/>
    </row>
    <row r="100" spans="4:5">
      <c r="D100" s="73"/>
      <c r="E100" s="73"/>
    </row>
    <row r="101" spans="4:5">
      <c r="D101" s="73"/>
      <c r="E101" s="73"/>
    </row>
    <row r="102" spans="4:5">
      <c r="D102" s="73"/>
      <c r="E102" s="73"/>
    </row>
    <row r="103" spans="4:5">
      <c r="D103" s="73"/>
      <c r="E103" s="73"/>
    </row>
    <row r="104" spans="4:5">
      <c r="D104" s="73"/>
      <c r="E104" s="73"/>
    </row>
    <row r="105" spans="4:5">
      <c r="D105" s="73"/>
      <c r="E105" s="73"/>
    </row>
    <row r="106" spans="4:5">
      <c r="D106" s="73"/>
      <c r="E106" s="73"/>
    </row>
    <row r="107" spans="4:5">
      <c r="D107" s="73"/>
      <c r="E107" s="73"/>
    </row>
    <row r="108" spans="4:5">
      <c r="D108" s="73"/>
      <c r="E108" s="73"/>
    </row>
    <row r="109" spans="4:5">
      <c r="D109" s="73"/>
      <c r="E109" s="73"/>
    </row>
    <row r="110" spans="4:5">
      <c r="D110" s="73"/>
      <c r="E110" s="73"/>
    </row>
    <row r="111" spans="4:5">
      <c r="D111" s="73"/>
      <c r="E111" s="73"/>
    </row>
    <row r="112" spans="4:5">
      <c r="D112" s="73"/>
      <c r="E112" s="73"/>
    </row>
    <row r="113" spans="4:5">
      <c r="D113" s="73"/>
      <c r="E113" s="73"/>
    </row>
    <row r="114" spans="4:5">
      <c r="D114" s="73"/>
      <c r="E114" s="73"/>
    </row>
    <row r="115" spans="4:5">
      <c r="D115" s="73"/>
      <c r="E115" s="73"/>
    </row>
    <row r="116" spans="4:5">
      <c r="D116" s="73"/>
      <c r="E116" s="73"/>
    </row>
    <row r="117" spans="4:5">
      <c r="D117" s="73"/>
      <c r="E117" s="73"/>
    </row>
    <row r="118" spans="4:5">
      <c r="D118" s="73"/>
      <c r="E118" s="73"/>
    </row>
    <row r="119" spans="4:5">
      <c r="D119" s="73"/>
      <c r="E119" s="73"/>
    </row>
    <row r="120" spans="4:5">
      <c r="D120" s="73"/>
      <c r="E120" s="73"/>
    </row>
    <row r="121" spans="4:5">
      <c r="D121" s="73"/>
      <c r="E121" s="73"/>
    </row>
    <row r="122" spans="4:5">
      <c r="D122" s="73"/>
      <c r="E122" s="73"/>
    </row>
    <row r="123" spans="4:5">
      <c r="D123" s="73"/>
      <c r="E123" s="73"/>
    </row>
    <row r="124" spans="4:5">
      <c r="D124" s="73"/>
      <c r="E124" s="73"/>
    </row>
    <row r="125" spans="4:5">
      <c r="D125" s="73"/>
      <c r="E125" s="73"/>
    </row>
    <row r="126" spans="4:5">
      <c r="D126" s="73"/>
      <c r="E126" s="73"/>
    </row>
    <row r="127" spans="4:5">
      <c r="D127" s="73"/>
      <c r="E127" s="73"/>
    </row>
    <row r="128" spans="4:5">
      <c r="D128" s="73"/>
      <c r="E128" s="73"/>
    </row>
    <row r="129" spans="4:5">
      <c r="D129" s="73"/>
      <c r="E129" s="73"/>
    </row>
    <row r="130" spans="4:5">
      <c r="D130" s="73"/>
      <c r="E130" s="73"/>
    </row>
    <row r="131" spans="4:5">
      <c r="D131" s="73"/>
      <c r="E131" s="73"/>
    </row>
    <row r="132" spans="4:5">
      <c r="D132" s="73"/>
      <c r="E132" s="73"/>
    </row>
    <row r="133" spans="4:5">
      <c r="D133" s="73"/>
      <c r="E133" s="73"/>
    </row>
    <row r="134" spans="4:5">
      <c r="D134" s="73"/>
      <c r="E134" s="73"/>
    </row>
    <row r="135" spans="4:5">
      <c r="D135" s="73"/>
      <c r="E135" s="73"/>
    </row>
    <row r="136" spans="4:5">
      <c r="D136" s="73"/>
      <c r="E136" s="73"/>
    </row>
    <row r="137" spans="4:5">
      <c r="D137" s="73"/>
      <c r="E137" s="73"/>
    </row>
    <row r="138" spans="4:5">
      <c r="D138" s="73"/>
      <c r="E138" s="73"/>
    </row>
    <row r="139" spans="4:5">
      <c r="D139" s="73"/>
      <c r="E139" s="73"/>
    </row>
    <row r="140" spans="4:5">
      <c r="D140" s="73"/>
      <c r="E140" s="73"/>
    </row>
    <row r="141" spans="4:5">
      <c r="D141" s="73"/>
      <c r="E141" s="73"/>
    </row>
    <row r="142" spans="4:5">
      <c r="D142" s="73"/>
      <c r="E142" s="73"/>
    </row>
    <row r="143" spans="4:5">
      <c r="D143" s="73"/>
      <c r="E143" s="73"/>
    </row>
    <row r="144" spans="4:5">
      <c r="D144" s="73"/>
      <c r="E144" s="73"/>
    </row>
    <row r="145" spans="4:5">
      <c r="D145" s="73"/>
      <c r="E145" s="73"/>
    </row>
    <row r="146" spans="4:5">
      <c r="D146" s="73"/>
      <c r="E146" s="73"/>
    </row>
    <row r="147" spans="4:5">
      <c r="D147" s="73"/>
      <c r="E147" s="73"/>
    </row>
    <row r="148" spans="4:5">
      <c r="D148" s="73"/>
      <c r="E148" s="73"/>
    </row>
    <row r="149" spans="4:5">
      <c r="D149" s="73"/>
      <c r="E149" s="73"/>
    </row>
    <row r="150" spans="4:5">
      <c r="D150" s="73"/>
      <c r="E150" s="73"/>
    </row>
    <row r="151" spans="4:5">
      <c r="D151" s="73"/>
      <c r="E151" s="73"/>
    </row>
    <row r="152" spans="4:5">
      <c r="D152" s="73"/>
      <c r="E152" s="73"/>
    </row>
    <row r="153" spans="4:5">
      <c r="D153" s="73"/>
      <c r="E153" s="73"/>
    </row>
    <row r="154" spans="4:5">
      <c r="D154" s="73"/>
      <c r="E154" s="73"/>
    </row>
  </sheetData>
  <mergeCells count="5">
    <mergeCell ref="K30:K33"/>
    <mergeCell ref="K6:K15"/>
    <mergeCell ref="K64:K66"/>
    <mergeCell ref="K48:K49"/>
    <mergeCell ref="K54:K55"/>
  </mergeCells>
  <phoneticPr fontId="21" type="noConversion"/>
  <dataValidations xWindow="76" yWindow="543" count="1">
    <dataValidation type="list" allowBlank="1" showInputMessage="1" showErrorMessage="1" errorTitle="Invalid Option" error="Please select or enter MIN or ADDL" prompt="Enter MIN or ADDL for Minimum and Additional staff respectively" sqref="A39:A42 A53:A56 A48:A50 A21:A26 A64:A66 A6:A15 A30:A34">
      <formula1>"MIN,ADDL"</formula1>
    </dataValidation>
  </dataValidations>
  <printOptions horizontalCentered="1"/>
  <pageMargins left="0.75" right="0.75" top="0.5" bottom="0.5" header="0.25" footer="0.25"/>
  <pageSetup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topLeftCell="A21" zoomScale="124" zoomScaleNormal="124" workbookViewId="0">
      <selection activeCell="G18" sqref="G18"/>
    </sheetView>
  </sheetViews>
  <sheetFormatPr defaultRowHeight="12.75"/>
  <cols>
    <col min="1" max="1" width="3.28515625" style="139" customWidth="1"/>
    <col min="2" max="2" width="18.140625" style="139" customWidth="1"/>
    <col min="3" max="4" width="9.140625" style="139"/>
    <col min="5" max="5" width="11.140625" style="139" customWidth="1"/>
    <col min="6" max="6" width="16.5703125" style="139" customWidth="1"/>
    <col min="7" max="16384" width="9.140625" style="139"/>
  </cols>
  <sheetData>
    <row r="1" spans="1:7" ht="18.75">
      <c r="A1" s="140" t="s">
        <v>225</v>
      </c>
    </row>
    <row r="2" spans="1:7" ht="15">
      <c r="A2" s="142" t="s">
        <v>157</v>
      </c>
      <c r="B2" s="142" t="s">
        <v>215</v>
      </c>
      <c r="C2" s="142" t="s">
        <v>226</v>
      </c>
      <c r="D2" s="142" t="s">
        <v>227</v>
      </c>
      <c r="E2" s="142" t="s">
        <v>228</v>
      </c>
      <c r="F2" s="142" t="s">
        <v>229</v>
      </c>
      <c r="G2" s="142" t="s">
        <v>160</v>
      </c>
    </row>
    <row r="3" spans="1:7" ht="15">
      <c r="A3" s="255" t="s">
        <v>231</v>
      </c>
      <c r="B3" s="256"/>
      <c r="C3" s="256"/>
      <c r="D3" s="256"/>
      <c r="E3" s="256"/>
      <c r="F3" s="256"/>
      <c r="G3" s="257"/>
    </row>
    <row r="4" spans="1:7">
      <c r="A4" s="147">
        <v>1</v>
      </c>
      <c r="B4" s="177" t="s">
        <v>230</v>
      </c>
      <c r="C4" s="147">
        <v>2</v>
      </c>
      <c r="D4" s="147">
        <v>700</v>
      </c>
      <c r="E4" s="147"/>
      <c r="F4" s="178">
        <v>0.5</v>
      </c>
      <c r="G4" s="147">
        <v>700</v>
      </c>
    </row>
    <row r="5" spans="1:7">
      <c r="A5" s="147">
        <v>2</v>
      </c>
      <c r="B5" s="177" t="s">
        <v>217</v>
      </c>
      <c r="C5" s="147">
        <v>1</v>
      </c>
      <c r="D5" s="147">
        <v>500</v>
      </c>
      <c r="E5" s="147"/>
      <c r="F5" s="178">
        <v>0.2</v>
      </c>
      <c r="G5" s="147">
        <v>100</v>
      </c>
    </row>
    <row r="6" spans="1:7">
      <c r="A6" s="147">
        <v>3</v>
      </c>
      <c r="B6" s="177" t="s">
        <v>216</v>
      </c>
      <c r="C6" s="147">
        <v>1</v>
      </c>
      <c r="D6" s="147">
        <v>200</v>
      </c>
      <c r="E6" s="147"/>
      <c r="F6" s="178">
        <v>0.2</v>
      </c>
      <c r="G6" s="147">
        <v>40</v>
      </c>
    </row>
    <row r="7" spans="1:7">
      <c r="A7" s="147">
        <v>4</v>
      </c>
      <c r="B7" s="177" t="s">
        <v>218</v>
      </c>
      <c r="C7" s="147">
        <v>1</v>
      </c>
      <c r="D7" s="147">
        <v>500</v>
      </c>
      <c r="E7" s="147"/>
      <c r="F7" s="178">
        <v>0.2</v>
      </c>
      <c r="G7" s="177">
        <v>100</v>
      </c>
    </row>
    <row r="8" spans="1:7">
      <c r="A8" s="147">
        <v>5</v>
      </c>
      <c r="B8" s="177" t="s">
        <v>208</v>
      </c>
      <c r="C8" s="147">
        <v>2</v>
      </c>
      <c r="D8" s="147">
        <v>200</v>
      </c>
      <c r="E8" s="147"/>
      <c r="F8" s="178">
        <v>0.2</v>
      </c>
      <c r="G8" s="147">
        <v>80</v>
      </c>
    </row>
    <row r="9" spans="1:7" ht="15">
      <c r="A9" s="255" t="s">
        <v>239</v>
      </c>
      <c r="B9" s="256"/>
      <c r="C9" s="256"/>
      <c r="D9" s="256"/>
      <c r="E9" s="256"/>
      <c r="F9" s="256"/>
      <c r="G9" s="257"/>
    </row>
    <row r="10" spans="1:7">
      <c r="A10" s="147">
        <v>6</v>
      </c>
      <c r="B10" s="177" t="s">
        <v>214</v>
      </c>
      <c r="C10" s="147">
        <v>1</v>
      </c>
      <c r="D10" s="147">
        <v>300</v>
      </c>
      <c r="E10" s="147"/>
      <c r="F10" s="178">
        <v>1</v>
      </c>
      <c r="G10" s="147">
        <v>300</v>
      </c>
    </row>
    <row r="11" spans="1:7">
      <c r="A11" s="147">
        <v>7</v>
      </c>
      <c r="B11" s="177" t="s">
        <v>233</v>
      </c>
      <c r="C11" s="147">
        <v>2</v>
      </c>
      <c r="D11" s="147">
        <v>200</v>
      </c>
      <c r="E11" s="147"/>
      <c r="F11" s="178">
        <v>1</v>
      </c>
      <c r="G11" s="147">
        <v>400</v>
      </c>
    </row>
    <row r="12" spans="1:7" ht="15">
      <c r="A12" s="255" t="s">
        <v>238</v>
      </c>
      <c r="B12" s="256"/>
      <c r="C12" s="256"/>
      <c r="D12" s="256"/>
      <c r="E12" s="256"/>
      <c r="F12" s="256"/>
      <c r="G12" s="257"/>
    </row>
    <row r="13" spans="1:7">
      <c r="A13" s="147">
        <v>8</v>
      </c>
      <c r="B13" s="177" t="s">
        <v>219</v>
      </c>
      <c r="C13" s="147">
        <v>1</v>
      </c>
      <c r="D13" s="147">
        <v>700</v>
      </c>
      <c r="E13" s="147"/>
      <c r="F13" s="178">
        <v>1</v>
      </c>
      <c r="G13" s="147">
        <v>700</v>
      </c>
    </row>
    <row r="14" spans="1:7">
      <c r="A14" s="147">
        <v>9</v>
      </c>
      <c r="B14" s="177" t="s">
        <v>207</v>
      </c>
      <c r="C14" s="147">
        <v>1</v>
      </c>
      <c r="D14" s="147">
        <v>500</v>
      </c>
      <c r="E14" s="147"/>
      <c r="F14" s="178">
        <v>1</v>
      </c>
      <c r="G14" s="147">
        <v>500</v>
      </c>
    </row>
    <row r="15" spans="1:7">
      <c r="A15" s="147">
        <v>10</v>
      </c>
      <c r="B15" s="177" t="s">
        <v>232</v>
      </c>
      <c r="C15" s="147">
        <v>2</v>
      </c>
      <c r="D15" s="147">
        <v>300</v>
      </c>
      <c r="E15" s="147"/>
      <c r="F15" s="178">
        <v>1</v>
      </c>
      <c r="G15" s="147">
        <v>600</v>
      </c>
    </row>
    <row r="16" spans="1:7">
      <c r="A16" s="147">
        <v>11</v>
      </c>
      <c r="B16" s="177" t="s">
        <v>221</v>
      </c>
      <c r="C16" s="147">
        <v>2</v>
      </c>
      <c r="D16" s="147">
        <v>300</v>
      </c>
      <c r="E16" s="147"/>
      <c r="F16" s="178">
        <v>0.5</v>
      </c>
      <c r="G16" s="147">
        <v>300</v>
      </c>
    </row>
    <row r="17" spans="1:7">
      <c r="A17" s="147">
        <v>12</v>
      </c>
      <c r="B17" s="177" t="s">
        <v>214</v>
      </c>
      <c r="C17" s="147">
        <v>1</v>
      </c>
      <c r="D17" s="147">
        <v>300</v>
      </c>
      <c r="E17" s="147"/>
      <c r="F17" s="178">
        <v>1</v>
      </c>
      <c r="G17" s="147">
        <v>300</v>
      </c>
    </row>
    <row r="18" spans="1:7" ht="13.5" thickBot="1">
      <c r="A18" s="147">
        <v>13</v>
      </c>
      <c r="B18" s="177" t="s">
        <v>281</v>
      </c>
      <c r="C18" s="147">
        <v>2</v>
      </c>
      <c r="D18" s="147">
        <v>200</v>
      </c>
      <c r="E18" s="147"/>
      <c r="F18" s="178">
        <v>1</v>
      </c>
      <c r="G18" s="147">
        <v>400</v>
      </c>
    </row>
    <row r="19" spans="1:7" ht="15.75" thickBot="1">
      <c r="A19" s="148"/>
      <c r="B19" s="149" t="s">
        <v>161</v>
      </c>
      <c r="C19" s="150">
        <f>SUM(C4:C8)+SUM(C10:C11)+SUM(C13:C18)</f>
        <v>19</v>
      </c>
      <c r="D19" s="150">
        <f t="shared" ref="D19:G19" si="0">SUM(D4:D8)+SUM(D10:D11)+SUM(D13:D18)</f>
        <v>4900</v>
      </c>
      <c r="E19" s="150">
        <f t="shared" si="0"/>
        <v>0</v>
      </c>
      <c r="F19" s="149"/>
      <c r="G19" s="150">
        <f t="shared" si="0"/>
        <v>4520</v>
      </c>
    </row>
    <row r="21" spans="1:7" ht="18.75">
      <c r="A21" s="140" t="s">
        <v>282</v>
      </c>
      <c r="F21" s="182">
        <v>1</v>
      </c>
    </row>
    <row r="22" spans="1:7" ht="15.75">
      <c r="A22" s="141" t="s">
        <v>234</v>
      </c>
      <c r="B22" s="141"/>
      <c r="C22" s="141"/>
    </row>
    <row r="23" spans="1:7" ht="15">
      <c r="A23" s="142" t="s">
        <v>157</v>
      </c>
      <c r="B23" s="142" t="s">
        <v>215</v>
      </c>
      <c r="C23" s="142" t="s">
        <v>158</v>
      </c>
      <c r="D23" s="142" t="s">
        <v>236</v>
      </c>
      <c r="E23" s="142" t="s">
        <v>159</v>
      </c>
      <c r="F23" s="142" t="s">
        <v>237</v>
      </c>
      <c r="G23" s="142" t="s">
        <v>160</v>
      </c>
    </row>
    <row r="24" spans="1:7">
      <c r="A24" s="147">
        <v>1</v>
      </c>
      <c r="B24" s="177" t="s">
        <v>179</v>
      </c>
      <c r="C24" s="147">
        <v>4</v>
      </c>
      <c r="D24" s="147">
        <v>4</v>
      </c>
      <c r="E24" s="147">
        <v>6</v>
      </c>
      <c r="F24" s="147">
        <v>2</v>
      </c>
      <c r="G24" s="147">
        <f>C24*D24*E24*F24</f>
        <v>192</v>
      </c>
    </row>
    <row r="25" spans="1:7">
      <c r="A25" s="147">
        <v>2</v>
      </c>
      <c r="B25" s="177" t="s">
        <v>222</v>
      </c>
      <c r="C25" s="147">
        <v>2</v>
      </c>
      <c r="D25" s="147">
        <v>4</v>
      </c>
      <c r="E25" s="147">
        <v>7</v>
      </c>
      <c r="F25" s="147">
        <v>2</v>
      </c>
      <c r="G25" s="147">
        <f t="shared" ref="G25:G28" si="1">C25*D25*E25*F25</f>
        <v>112</v>
      </c>
    </row>
    <row r="26" spans="1:7">
      <c r="A26" s="147">
        <v>3</v>
      </c>
      <c r="B26" s="177" t="s">
        <v>21</v>
      </c>
      <c r="C26" s="147">
        <v>4</v>
      </c>
      <c r="D26" s="147">
        <v>4</v>
      </c>
      <c r="E26" s="147">
        <v>5</v>
      </c>
      <c r="F26" s="147">
        <v>2</v>
      </c>
      <c r="G26" s="147">
        <f t="shared" si="1"/>
        <v>160</v>
      </c>
    </row>
    <row r="27" spans="1:7">
      <c r="A27" s="147">
        <v>4</v>
      </c>
      <c r="B27" s="177" t="s">
        <v>235</v>
      </c>
      <c r="C27" s="147">
        <v>4</v>
      </c>
      <c r="D27" s="147">
        <v>4</v>
      </c>
      <c r="E27" s="147">
        <v>4</v>
      </c>
      <c r="F27" s="147">
        <v>2</v>
      </c>
      <c r="G27" s="147">
        <f t="shared" si="1"/>
        <v>128</v>
      </c>
    </row>
    <row r="28" spans="1:7" ht="13.5" thickBot="1">
      <c r="A28" s="147">
        <v>5</v>
      </c>
      <c r="B28" s="147"/>
      <c r="C28" s="147"/>
      <c r="D28" s="147"/>
      <c r="E28" s="147"/>
      <c r="F28" s="147"/>
      <c r="G28" s="147">
        <f t="shared" si="1"/>
        <v>0</v>
      </c>
    </row>
    <row r="29" spans="1:7" ht="15.75" thickBot="1">
      <c r="A29" s="148"/>
      <c r="B29" s="149" t="s">
        <v>161</v>
      </c>
      <c r="C29" s="150">
        <f>SUM(C24:C28)</f>
        <v>14</v>
      </c>
      <c r="D29" s="149"/>
      <c r="E29" s="149"/>
      <c r="F29" s="149"/>
      <c r="G29" s="151">
        <f>SUM(G24:G28)</f>
        <v>592</v>
      </c>
    </row>
  </sheetData>
  <mergeCells count="3">
    <mergeCell ref="A3:G3"/>
    <mergeCell ref="A12:G12"/>
    <mergeCell ref="A9:G9"/>
  </mergeCells>
  <phoneticPr fontId="28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workbookViewId="0">
      <selection activeCell="I4" sqref="I4"/>
    </sheetView>
  </sheetViews>
  <sheetFormatPr defaultRowHeight="12.75"/>
  <cols>
    <col min="1" max="1" width="3" style="157" customWidth="1"/>
    <col min="2" max="2" width="28.7109375" style="139" customWidth="1"/>
    <col min="3" max="3" width="45.85546875" style="139" customWidth="1"/>
    <col min="4" max="4" width="9.85546875" style="139" bestFit="1" customWidth="1"/>
    <col min="5" max="5" width="9.140625" style="139"/>
    <col min="6" max="6" width="9.28515625" style="139" bestFit="1" customWidth="1"/>
    <col min="7" max="7" width="12.42578125" style="139" customWidth="1"/>
    <col min="8" max="8" width="13.28515625" style="139" customWidth="1"/>
    <col min="9" max="9" width="8.7109375" style="139" bestFit="1" customWidth="1"/>
    <col min="10" max="11" width="7.140625" style="139" bestFit="1" customWidth="1"/>
    <col min="12" max="16384" width="9.140625" style="139"/>
  </cols>
  <sheetData>
    <row r="1" spans="1:12" ht="18.75">
      <c r="A1" s="297" t="s">
        <v>253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2" ht="15.75" thickBot="1">
      <c r="A2" s="300"/>
      <c r="B2" s="300"/>
      <c r="C2" s="300"/>
      <c r="D2" s="300"/>
      <c r="E2" s="300"/>
      <c r="F2" s="300"/>
      <c r="G2" s="300"/>
      <c r="H2" s="301"/>
      <c r="I2" s="301"/>
      <c r="J2" s="301"/>
    </row>
    <row r="3" spans="1:12" ht="30" customHeight="1" thickBot="1">
      <c r="A3" s="295"/>
      <c r="B3" s="293" t="s">
        <v>162</v>
      </c>
      <c r="C3" s="293" t="s">
        <v>163</v>
      </c>
      <c r="D3" s="293" t="s">
        <v>183</v>
      </c>
      <c r="E3" s="293" t="s">
        <v>189</v>
      </c>
      <c r="F3" s="298" t="s">
        <v>187</v>
      </c>
      <c r="G3" s="293" t="s">
        <v>164</v>
      </c>
      <c r="H3" s="268" t="s">
        <v>206</v>
      </c>
      <c r="I3" s="269"/>
      <c r="J3" s="269"/>
      <c r="K3" s="270"/>
    </row>
    <row r="4" spans="1:12" ht="33" customHeight="1" thickBot="1">
      <c r="A4" s="296"/>
      <c r="B4" s="294"/>
      <c r="C4" s="294"/>
      <c r="D4" s="294"/>
      <c r="E4" s="294"/>
      <c r="F4" s="299"/>
      <c r="G4" s="294"/>
      <c r="H4" s="201" t="s">
        <v>292</v>
      </c>
      <c r="I4" s="202" t="s">
        <v>293</v>
      </c>
      <c r="J4" s="203" t="s">
        <v>241</v>
      </c>
      <c r="K4" s="203" t="s">
        <v>269</v>
      </c>
    </row>
    <row r="5" spans="1:12" ht="13.5" thickBot="1">
      <c r="A5" s="189">
        <v>1</v>
      </c>
      <c r="B5" s="190" t="s">
        <v>252</v>
      </c>
      <c r="C5" s="191" t="s">
        <v>251</v>
      </c>
      <c r="D5" s="191" t="s">
        <v>250</v>
      </c>
      <c r="E5" s="191">
        <v>2</v>
      </c>
      <c r="F5" s="204">
        <v>12</v>
      </c>
      <c r="G5" s="205">
        <f>E5*F5</f>
        <v>24</v>
      </c>
      <c r="H5" s="206"/>
      <c r="I5" s="207"/>
      <c r="J5" s="207"/>
      <c r="K5" s="208"/>
      <c r="L5" s="200">
        <f>SUM(H5:K5)-G5</f>
        <v>-24</v>
      </c>
    </row>
    <row r="6" spans="1:12" ht="12.75" customHeight="1">
      <c r="A6" s="260">
        <v>2</v>
      </c>
      <c r="B6" s="263" t="s">
        <v>190</v>
      </c>
      <c r="C6" s="192" t="s">
        <v>248</v>
      </c>
      <c r="D6" s="192" t="s">
        <v>186</v>
      </c>
      <c r="E6" s="192">
        <v>1</v>
      </c>
      <c r="F6" s="209">
        <v>5</v>
      </c>
      <c r="G6" s="210">
        <f>E6*F6</f>
        <v>5</v>
      </c>
      <c r="H6" s="211"/>
      <c r="I6" s="212"/>
      <c r="J6" s="212"/>
      <c r="K6" s="213"/>
      <c r="L6" s="200">
        <f t="shared" ref="L6:L51" si="0">SUM(H6:K6)-G6</f>
        <v>-5</v>
      </c>
    </row>
    <row r="7" spans="1:12">
      <c r="A7" s="261"/>
      <c r="B7" s="264"/>
      <c r="C7" s="183" t="s">
        <v>249</v>
      </c>
      <c r="D7" s="183" t="s">
        <v>186</v>
      </c>
      <c r="E7" s="183">
        <v>1</v>
      </c>
      <c r="F7" s="214">
        <v>8</v>
      </c>
      <c r="G7" s="215">
        <f t="shared" ref="G7:G13" si="1">E7*F7</f>
        <v>8</v>
      </c>
      <c r="H7" s="216"/>
      <c r="I7" s="217"/>
      <c r="J7" s="217"/>
      <c r="K7" s="218"/>
      <c r="L7" s="200">
        <f t="shared" si="0"/>
        <v>-8</v>
      </c>
    </row>
    <row r="8" spans="1:12" ht="13.5" thickBot="1">
      <c r="A8" s="262"/>
      <c r="B8" s="280"/>
      <c r="C8" s="193" t="s">
        <v>165</v>
      </c>
      <c r="D8" s="193" t="s">
        <v>186</v>
      </c>
      <c r="E8" s="193">
        <v>1</v>
      </c>
      <c r="F8" s="219">
        <v>15</v>
      </c>
      <c r="G8" s="220">
        <f t="shared" si="1"/>
        <v>15</v>
      </c>
      <c r="H8" s="221"/>
      <c r="I8" s="222"/>
      <c r="J8" s="222"/>
      <c r="K8" s="223"/>
      <c r="L8" s="200">
        <f t="shared" si="0"/>
        <v>-15</v>
      </c>
    </row>
    <row r="9" spans="1:12">
      <c r="A9" s="260">
        <v>3</v>
      </c>
      <c r="B9" s="263" t="s">
        <v>291</v>
      </c>
      <c r="C9" s="156" t="s">
        <v>167</v>
      </c>
      <c r="D9" s="156" t="s">
        <v>186</v>
      </c>
      <c r="E9" s="192">
        <v>1</v>
      </c>
      <c r="F9" s="209">
        <v>16</v>
      </c>
      <c r="G9" s="210">
        <f t="shared" si="1"/>
        <v>16</v>
      </c>
      <c r="H9" s="211"/>
      <c r="I9" s="212"/>
      <c r="J9" s="212"/>
      <c r="K9" s="213"/>
      <c r="L9" s="200">
        <f t="shared" si="0"/>
        <v>-16</v>
      </c>
    </row>
    <row r="10" spans="1:12">
      <c r="A10" s="261"/>
      <c r="B10" s="264"/>
      <c r="C10" s="184" t="s">
        <v>192</v>
      </c>
      <c r="D10" s="184" t="s">
        <v>186</v>
      </c>
      <c r="E10" s="183">
        <v>1</v>
      </c>
      <c r="F10" s="214">
        <v>2</v>
      </c>
      <c r="G10" s="215">
        <f t="shared" si="1"/>
        <v>2</v>
      </c>
      <c r="H10" s="216"/>
      <c r="I10" s="217"/>
      <c r="J10" s="217"/>
      <c r="K10" s="218"/>
      <c r="L10" s="200">
        <f t="shared" si="0"/>
        <v>-2</v>
      </c>
    </row>
    <row r="11" spans="1:12">
      <c r="A11" s="261"/>
      <c r="B11" s="264"/>
      <c r="C11" s="184" t="s">
        <v>193</v>
      </c>
      <c r="D11" s="184" t="s">
        <v>186</v>
      </c>
      <c r="E11" s="183">
        <v>1</v>
      </c>
      <c r="F11" s="214">
        <v>1.5</v>
      </c>
      <c r="G11" s="215">
        <f t="shared" si="1"/>
        <v>1.5</v>
      </c>
      <c r="H11" s="216"/>
      <c r="I11" s="217"/>
      <c r="J11" s="217"/>
      <c r="K11" s="218"/>
      <c r="L11" s="200">
        <f t="shared" si="0"/>
        <v>-1.5</v>
      </c>
    </row>
    <row r="12" spans="1:12" ht="13.5" thickBot="1">
      <c r="A12" s="262"/>
      <c r="B12" s="280"/>
      <c r="C12" s="194" t="s">
        <v>194</v>
      </c>
      <c r="D12" s="194" t="s">
        <v>186</v>
      </c>
      <c r="E12" s="193">
        <v>1</v>
      </c>
      <c r="F12" s="219">
        <v>1</v>
      </c>
      <c r="G12" s="220">
        <f t="shared" si="1"/>
        <v>1</v>
      </c>
      <c r="H12" s="221"/>
      <c r="I12" s="222"/>
      <c r="J12" s="222"/>
      <c r="K12" s="223"/>
      <c r="L12" s="200">
        <f t="shared" si="0"/>
        <v>-1</v>
      </c>
    </row>
    <row r="13" spans="1:12" ht="13.5" thickBot="1">
      <c r="A13" s="189">
        <v>4</v>
      </c>
      <c r="B13" s="190" t="s">
        <v>191</v>
      </c>
      <c r="C13" s="195" t="s">
        <v>168</v>
      </c>
      <c r="D13" s="195" t="s">
        <v>186</v>
      </c>
      <c r="E13" s="195">
        <v>1</v>
      </c>
      <c r="F13" s="224">
        <v>2</v>
      </c>
      <c r="G13" s="205">
        <f t="shared" si="1"/>
        <v>2</v>
      </c>
      <c r="H13" s="206"/>
      <c r="I13" s="207"/>
      <c r="J13" s="207"/>
      <c r="K13" s="208"/>
      <c r="L13" s="200">
        <f t="shared" si="0"/>
        <v>-2</v>
      </c>
    </row>
    <row r="14" spans="1:12">
      <c r="A14" s="287">
        <v>5</v>
      </c>
      <c r="B14" s="284" t="s">
        <v>166</v>
      </c>
      <c r="C14" s="156" t="s">
        <v>167</v>
      </c>
      <c r="D14" s="156" t="s">
        <v>186</v>
      </c>
      <c r="E14" s="192">
        <v>1</v>
      </c>
      <c r="F14" s="209">
        <v>16</v>
      </c>
      <c r="G14" s="210">
        <f>E14*F14</f>
        <v>16</v>
      </c>
      <c r="H14" s="211"/>
      <c r="I14" s="212"/>
      <c r="J14" s="212"/>
      <c r="K14" s="213"/>
      <c r="L14" s="200">
        <f t="shared" si="0"/>
        <v>-16</v>
      </c>
    </row>
    <row r="15" spans="1:12" ht="13.5" thickBot="1">
      <c r="A15" s="289"/>
      <c r="B15" s="286"/>
      <c r="C15" s="194" t="s">
        <v>192</v>
      </c>
      <c r="D15" s="194" t="s">
        <v>186</v>
      </c>
      <c r="E15" s="193">
        <v>1</v>
      </c>
      <c r="F15" s="219">
        <v>2</v>
      </c>
      <c r="G15" s="220">
        <f t="shared" ref="G15:G23" si="2">E15*F15</f>
        <v>2</v>
      </c>
      <c r="H15" s="221"/>
      <c r="I15" s="222"/>
      <c r="J15" s="222"/>
      <c r="K15" s="223"/>
      <c r="L15" s="200">
        <f t="shared" si="0"/>
        <v>-2</v>
      </c>
    </row>
    <row r="16" spans="1:12" ht="13.5" thickBot="1">
      <c r="A16" s="196">
        <v>6</v>
      </c>
      <c r="B16" s="190" t="s">
        <v>169</v>
      </c>
      <c r="C16" s="195" t="s">
        <v>170</v>
      </c>
      <c r="D16" s="195" t="s">
        <v>186</v>
      </c>
      <c r="E16" s="191">
        <v>0</v>
      </c>
      <c r="F16" s="204">
        <v>0</v>
      </c>
      <c r="G16" s="205">
        <f t="shared" si="2"/>
        <v>0</v>
      </c>
      <c r="H16" s="206"/>
      <c r="I16" s="207"/>
      <c r="J16" s="207"/>
      <c r="K16" s="208"/>
      <c r="L16" s="200">
        <f t="shared" si="0"/>
        <v>0</v>
      </c>
    </row>
    <row r="17" spans="1:12" ht="12.75" customHeight="1">
      <c r="A17" s="271"/>
      <c r="B17" s="290" t="s">
        <v>255</v>
      </c>
      <c r="C17" s="225" t="s">
        <v>200</v>
      </c>
      <c r="D17" s="156" t="s">
        <v>186</v>
      </c>
      <c r="E17" s="192">
        <v>1</v>
      </c>
      <c r="F17" s="217">
        <v>3</v>
      </c>
      <c r="G17" s="230">
        <f>E17*F17</f>
        <v>3</v>
      </c>
      <c r="H17" s="211"/>
      <c r="I17" s="212"/>
      <c r="J17" s="212"/>
      <c r="K17" s="213"/>
      <c r="L17" s="200">
        <f t="shared" si="0"/>
        <v>-3</v>
      </c>
    </row>
    <row r="18" spans="1:12">
      <c r="A18" s="272"/>
      <c r="B18" s="291"/>
      <c r="C18" s="159" t="s">
        <v>244</v>
      </c>
      <c r="D18" s="183" t="s">
        <v>186</v>
      </c>
      <c r="E18" s="158">
        <v>1</v>
      </c>
      <c r="F18" s="217">
        <v>40</v>
      </c>
      <c r="G18" s="230">
        <f>E18*F18</f>
        <v>40</v>
      </c>
      <c r="H18" s="231">
        <v>40</v>
      </c>
      <c r="I18" s="217"/>
      <c r="J18" s="217"/>
      <c r="K18" s="218"/>
      <c r="L18" s="200">
        <f>SUM(H18:K18)-G18</f>
        <v>0</v>
      </c>
    </row>
    <row r="19" spans="1:12" ht="13.5" thickBot="1">
      <c r="A19" s="273"/>
      <c r="B19" s="292"/>
      <c r="C19" s="197" t="s">
        <v>199</v>
      </c>
      <c r="D19" s="162" t="s">
        <v>186</v>
      </c>
      <c r="E19" s="162">
        <v>1</v>
      </c>
      <c r="F19" s="222">
        <v>3</v>
      </c>
      <c r="G19" s="226">
        <f>E19*F19</f>
        <v>3</v>
      </c>
      <c r="H19" s="227"/>
      <c r="I19" s="222"/>
      <c r="J19" s="222"/>
      <c r="K19" s="223"/>
      <c r="L19" s="200">
        <f t="shared" si="0"/>
        <v>-3</v>
      </c>
    </row>
    <row r="20" spans="1:12">
      <c r="A20" s="287">
        <v>7</v>
      </c>
      <c r="B20" s="284" t="s">
        <v>171</v>
      </c>
      <c r="C20" s="192" t="s">
        <v>172</v>
      </c>
      <c r="D20" s="192" t="s">
        <v>186</v>
      </c>
      <c r="E20" s="192">
        <v>15</v>
      </c>
      <c r="F20" s="209">
        <v>8</v>
      </c>
      <c r="G20" s="210">
        <f t="shared" si="2"/>
        <v>120</v>
      </c>
      <c r="H20" s="211"/>
      <c r="I20" s="212"/>
      <c r="J20" s="212"/>
      <c r="K20" s="213"/>
      <c r="L20" s="200">
        <f t="shared" si="0"/>
        <v>-120</v>
      </c>
    </row>
    <row r="21" spans="1:12">
      <c r="A21" s="288"/>
      <c r="B21" s="285"/>
      <c r="C21" s="183" t="s">
        <v>173</v>
      </c>
      <c r="D21" s="183" t="s">
        <v>186</v>
      </c>
      <c r="E21" s="183">
        <v>8</v>
      </c>
      <c r="F21" s="214">
        <v>2</v>
      </c>
      <c r="G21" s="215">
        <f t="shared" si="2"/>
        <v>16</v>
      </c>
      <c r="H21" s="216"/>
      <c r="I21" s="217"/>
      <c r="J21" s="217"/>
      <c r="K21" s="218"/>
      <c r="L21" s="200">
        <f t="shared" si="0"/>
        <v>-16</v>
      </c>
    </row>
    <row r="22" spans="1:12" ht="13.5" thickBot="1">
      <c r="A22" s="289"/>
      <c r="B22" s="286"/>
      <c r="C22" s="193" t="s">
        <v>174</v>
      </c>
      <c r="D22" s="193" t="s">
        <v>186</v>
      </c>
      <c r="E22" s="193">
        <v>1</v>
      </c>
      <c r="F22" s="219">
        <v>15</v>
      </c>
      <c r="G22" s="220">
        <f t="shared" si="2"/>
        <v>15</v>
      </c>
      <c r="H22" s="221"/>
      <c r="I22" s="222"/>
      <c r="J22" s="222"/>
      <c r="K22" s="223"/>
      <c r="L22" s="200">
        <f t="shared" si="0"/>
        <v>-15</v>
      </c>
    </row>
    <row r="23" spans="1:12" ht="13.5" thickBot="1">
      <c r="A23" s="196">
        <v>8</v>
      </c>
      <c r="B23" s="190" t="s">
        <v>175</v>
      </c>
      <c r="C23" s="191" t="s">
        <v>176</v>
      </c>
      <c r="D23" s="191" t="s">
        <v>186</v>
      </c>
      <c r="E23" s="191">
        <v>1</v>
      </c>
      <c r="F23" s="204">
        <v>25</v>
      </c>
      <c r="G23" s="205">
        <f t="shared" si="2"/>
        <v>25</v>
      </c>
      <c r="H23" s="206">
        <v>0</v>
      </c>
      <c r="I23" s="207">
        <f>G23</f>
        <v>25</v>
      </c>
      <c r="J23" s="207"/>
      <c r="K23" s="208"/>
      <c r="L23" s="200">
        <f t="shared" si="0"/>
        <v>0</v>
      </c>
    </row>
    <row r="24" spans="1:12">
      <c r="A24" s="271">
        <v>9</v>
      </c>
      <c r="B24" s="274" t="s">
        <v>195</v>
      </c>
      <c r="C24" s="161" t="s">
        <v>181</v>
      </c>
      <c r="D24" s="192" t="s">
        <v>186</v>
      </c>
      <c r="E24" s="160">
        <v>1</v>
      </c>
      <c r="F24" s="212">
        <v>147.4</v>
      </c>
      <c r="G24" s="228">
        <f>E24*F24</f>
        <v>147.4</v>
      </c>
      <c r="H24" s="229">
        <v>147.5</v>
      </c>
      <c r="I24" s="212"/>
      <c r="J24" s="212"/>
      <c r="K24" s="213"/>
      <c r="L24" s="200">
        <f t="shared" si="0"/>
        <v>9.9999999999994316E-2</v>
      </c>
    </row>
    <row r="25" spans="1:12">
      <c r="A25" s="272"/>
      <c r="B25" s="275"/>
      <c r="C25" s="159" t="s">
        <v>254</v>
      </c>
      <c r="D25" s="183" t="s">
        <v>186</v>
      </c>
      <c r="E25" s="158">
        <v>5</v>
      </c>
      <c r="F25" s="217">
        <v>0.06</v>
      </c>
      <c r="G25" s="230">
        <f t="shared" ref="G25:G31" si="3">E25*F25</f>
        <v>0.3</v>
      </c>
      <c r="H25" s="231">
        <v>0.3</v>
      </c>
      <c r="I25" s="217"/>
      <c r="J25" s="217"/>
      <c r="K25" s="218"/>
      <c r="L25" s="200">
        <f t="shared" si="0"/>
        <v>0</v>
      </c>
    </row>
    <row r="26" spans="1:12" ht="13.5" thickBot="1">
      <c r="A26" s="273"/>
      <c r="B26" s="276"/>
      <c r="C26" s="232" t="s">
        <v>182</v>
      </c>
      <c r="D26" s="193" t="s">
        <v>186</v>
      </c>
      <c r="E26" s="232">
        <v>1</v>
      </c>
      <c r="F26" s="222">
        <v>136.5</v>
      </c>
      <c r="G26" s="226">
        <f t="shared" si="3"/>
        <v>136.5</v>
      </c>
      <c r="H26" s="227">
        <v>136.5</v>
      </c>
      <c r="I26" s="222"/>
      <c r="J26" s="222"/>
      <c r="K26" s="223"/>
      <c r="L26" s="200">
        <f t="shared" si="0"/>
        <v>0</v>
      </c>
    </row>
    <row r="27" spans="1:12">
      <c r="A27" s="277">
        <v>10</v>
      </c>
      <c r="B27" s="281" t="s">
        <v>203</v>
      </c>
      <c r="C27" s="160" t="s">
        <v>197</v>
      </c>
      <c r="D27" s="160" t="s">
        <v>186</v>
      </c>
      <c r="E27" s="161">
        <v>2</v>
      </c>
      <c r="F27" s="212">
        <v>3</v>
      </c>
      <c r="G27" s="228">
        <f t="shared" si="3"/>
        <v>6</v>
      </c>
      <c r="H27" s="229">
        <v>6</v>
      </c>
      <c r="I27" s="212"/>
      <c r="J27" s="212"/>
      <c r="K27" s="213"/>
      <c r="L27" s="200">
        <f t="shared" si="0"/>
        <v>0</v>
      </c>
    </row>
    <row r="28" spans="1:12">
      <c r="A28" s="278"/>
      <c r="B28" s="282"/>
      <c r="C28" s="158" t="s">
        <v>198</v>
      </c>
      <c r="D28" s="158" t="s">
        <v>186</v>
      </c>
      <c r="E28" s="159">
        <v>5000</v>
      </c>
      <c r="F28" s="217">
        <v>0.2</v>
      </c>
      <c r="G28" s="230">
        <f t="shared" si="3"/>
        <v>1000</v>
      </c>
      <c r="H28" s="231">
        <v>1000</v>
      </c>
      <c r="I28" s="217"/>
      <c r="J28" s="217"/>
      <c r="K28" s="218"/>
      <c r="L28" s="200">
        <f t="shared" si="0"/>
        <v>0</v>
      </c>
    </row>
    <row r="29" spans="1:12">
      <c r="A29" s="278"/>
      <c r="B29" s="282"/>
      <c r="C29" s="158" t="s">
        <v>201</v>
      </c>
      <c r="D29" s="158" t="s">
        <v>186</v>
      </c>
      <c r="E29" s="159">
        <v>1</v>
      </c>
      <c r="F29" s="217">
        <v>1</v>
      </c>
      <c r="G29" s="230">
        <f t="shared" si="3"/>
        <v>1</v>
      </c>
      <c r="H29" s="231">
        <v>1</v>
      </c>
      <c r="I29" s="217"/>
      <c r="J29" s="217"/>
      <c r="K29" s="218"/>
      <c r="L29" s="200">
        <f t="shared" si="0"/>
        <v>0</v>
      </c>
    </row>
    <row r="30" spans="1:12">
      <c r="A30" s="278"/>
      <c r="B30" s="282"/>
      <c r="C30" s="158" t="s">
        <v>202</v>
      </c>
      <c r="D30" s="159" t="s">
        <v>186</v>
      </c>
      <c r="E30" s="159">
        <v>1</v>
      </c>
      <c r="F30" s="217">
        <v>1</v>
      </c>
      <c r="G30" s="230">
        <f t="shared" si="3"/>
        <v>1</v>
      </c>
      <c r="H30" s="231">
        <v>1</v>
      </c>
      <c r="I30" s="217"/>
      <c r="J30" s="217"/>
      <c r="K30" s="218"/>
      <c r="L30" s="200">
        <f t="shared" si="0"/>
        <v>0</v>
      </c>
    </row>
    <row r="31" spans="1:12">
      <c r="A31" s="278"/>
      <c r="B31" s="282"/>
      <c r="C31" s="158" t="s">
        <v>245</v>
      </c>
      <c r="D31" s="159" t="s">
        <v>186</v>
      </c>
      <c r="E31" s="159">
        <v>1</v>
      </c>
      <c r="F31" s="217">
        <v>1</v>
      </c>
      <c r="G31" s="230">
        <f t="shared" si="3"/>
        <v>1</v>
      </c>
      <c r="H31" s="231">
        <v>1</v>
      </c>
      <c r="I31" s="217"/>
      <c r="J31" s="217"/>
      <c r="K31" s="218"/>
      <c r="L31" s="200">
        <f t="shared" si="0"/>
        <v>0</v>
      </c>
    </row>
    <row r="32" spans="1:12">
      <c r="A32" s="278"/>
      <c r="B32" s="282"/>
      <c r="C32" s="184" t="s">
        <v>185</v>
      </c>
      <c r="D32" s="159" t="s">
        <v>243</v>
      </c>
      <c r="E32" s="159"/>
      <c r="F32" s="217">
        <v>150</v>
      </c>
      <c r="G32" s="215">
        <f>E32*F32</f>
        <v>0</v>
      </c>
      <c r="H32" s="216"/>
      <c r="I32" s="217"/>
      <c r="J32" s="217"/>
      <c r="K32" s="218"/>
      <c r="L32" s="200">
        <f t="shared" si="0"/>
        <v>0</v>
      </c>
    </row>
    <row r="33" spans="1:12" ht="13.5" thickBot="1">
      <c r="A33" s="279"/>
      <c r="B33" s="283"/>
      <c r="C33" s="162" t="s">
        <v>246</v>
      </c>
      <c r="D33" s="162" t="s">
        <v>242</v>
      </c>
      <c r="E33" s="232">
        <v>1</v>
      </c>
      <c r="F33" s="222">
        <v>20</v>
      </c>
      <c r="G33" s="226">
        <f t="shared" ref="G33:G50" si="4">E33*F33</f>
        <v>20</v>
      </c>
      <c r="H33" s="227">
        <v>20</v>
      </c>
      <c r="I33" s="222"/>
      <c r="J33" s="222"/>
      <c r="K33" s="223"/>
      <c r="L33" s="200">
        <f t="shared" si="0"/>
        <v>0</v>
      </c>
    </row>
    <row r="34" spans="1:12">
      <c r="A34" s="277">
        <v>11</v>
      </c>
      <c r="B34" s="281" t="s">
        <v>196</v>
      </c>
      <c r="C34" s="161" t="s">
        <v>184</v>
      </c>
      <c r="D34" s="233" t="s">
        <v>186</v>
      </c>
      <c r="E34" s="160">
        <v>5</v>
      </c>
      <c r="F34" s="212">
        <v>3</v>
      </c>
      <c r="G34" s="228">
        <f t="shared" si="4"/>
        <v>15</v>
      </c>
      <c r="H34" s="229"/>
      <c r="I34" s="234"/>
      <c r="J34" s="212"/>
      <c r="K34" s="213"/>
      <c r="L34" s="200">
        <f t="shared" si="0"/>
        <v>-15</v>
      </c>
    </row>
    <row r="35" spans="1:12">
      <c r="A35" s="278"/>
      <c r="B35" s="282"/>
      <c r="C35" s="159" t="s">
        <v>247</v>
      </c>
      <c r="D35" s="159" t="s">
        <v>186</v>
      </c>
      <c r="E35" s="158">
        <v>1</v>
      </c>
      <c r="F35" s="217">
        <v>1</v>
      </c>
      <c r="G35" s="230">
        <f t="shared" si="4"/>
        <v>1</v>
      </c>
      <c r="H35" s="231"/>
      <c r="I35" s="235"/>
      <c r="J35" s="217"/>
      <c r="K35" s="218"/>
      <c r="L35" s="200">
        <f t="shared" si="0"/>
        <v>-1</v>
      </c>
    </row>
    <row r="36" spans="1:12">
      <c r="A36" s="278"/>
      <c r="B36" s="282"/>
      <c r="C36" s="159" t="s">
        <v>212</v>
      </c>
      <c r="D36" s="159" t="s">
        <v>186</v>
      </c>
      <c r="E36" s="158">
        <v>50</v>
      </c>
      <c r="F36" s="217">
        <v>0.5</v>
      </c>
      <c r="G36" s="230">
        <f t="shared" si="4"/>
        <v>25</v>
      </c>
      <c r="H36" s="231"/>
      <c r="I36" s="235"/>
      <c r="J36" s="217"/>
      <c r="K36" s="218"/>
      <c r="L36" s="200">
        <f t="shared" si="0"/>
        <v>-25</v>
      </c>
    </row>
    <row r="37" spans="1:12">
      <c r="A37" s="278"/>
      <c r="B37" s="282"/>
      <c r="C37" s="159" t="s">
        <v>205</v>
      </c>
      <c r="D37" s="158" t="s">
        <v>186</v>
      </c>
      <c r="E37" s="159">
        <v>1</v>
      </c>
      <c r="F37" s="217">
        <v>1</v>
      </c>
      <c r="G37" s="230">
        <f t="shared" si="4"/>
        <v>1</v>
      </c>
      <c r="H37" s="231"/>
      <c r="I37" s="235"/>
      <c r="J37" s="217"/>
      <c r="K37" s="218"/>
      <c r="L37" s="200">
        <f t="shared" si="0"/>
        <v>-1</v>
      </c>
    </row>
    <row r="38" spans="1:12">
      <c r="A38" s="278"/>
      <c r="B38" s="282"/>
      <c r="C38" s="159" t="s">
        <v>213</v>
      </c>
      <c r="D38" s="158" t="s">
        <v>188</v>
      </c>
      <c r="E38" s="159">
        <v>1</v>
      </c>
      <c r="F38" s="217"/>
      <c r="G38" s="230">
        <f t="shared" si="4"/>
        <v>0</v>
      </c>
      <c r="H38" s="231"/>
      <c r="I38" s="235"/>
      <c r="J38" s="217"/>
      <c r="K38" s="218"/>
      <c r="L38" s="200">
        <f t="shared" si="0"/>
        <v>0</v>
      </c>
    </row>
    <row r="39" spans="1:12">
      <c r="A39" s="278"/>
      <c r="B39" s="282"/>
      <c r="C39" s="159" t="s">
        <v>210</v>
      </c>
      <c r="D39" s="158" t="s">
        <v>204</v>
      </c>
      <c r="E39" s="159">
        <v>10</v>
      </c>
      <c r="F39" s="217">
        <v>10</v>
      </c>
      <c r="G39" s="230">
        <f t="shared" si="4"/>
        <v>100</v>
      </c>
      <c r="H39" s="231"/>
      <c r="I39" s="217"/>
      <c r="J39" s="217"/>
      <c r="K39" s="218"/>
      <c r="L39" s="200">
        <f t="shared" si="0"/>
        <v>-100</v>
      </c>
    </row>
    <row r="40" spans="1:12" ht="13.5" thickBot="1">
      <c r="A40" s="279"/>
      <c r="B40" s="283"/>
      <c r="C40" s="232" t="s">
        <v>211</v>
      </c>
      <c r="D40" s="162" t="s">
        <v>204</v>
      </c>
      <c r="E40" s="248">
        <f>250*6/1000</f>
        <v>1.5</v>
      </c>
      <c r="F40" s="222">
        <v>2</v>
      </c>
      <c r="G40" s="226">
        <f t="shared" si="4"/>
        <v>3</v>
      </c>
      <c r="H40" s="227"/>
      <c r="I40" s="236"/>
      <c r="J40" s="236"/>
      <c r="K40" s="223"/>
      <c r="L40" s="200">
        <f t="shared" si="0"/>
        <v>-3</v>
      </c>
    </row>
    <row r="41" spans="1:12">
      <c r="A41" s="265">
        <v>12</v>
      </c>
      <c r="B41" s="263" t="s">
        <v>270</v>
      </c>
      <c r="C41" s="161" t="s">
        <v>256</v>
      </c>
      <c r="D41" s="198" t="s">
        <v>186</v>
      </c>
      <c r="E41" s="160">
        <v>1</v>
      </c>
      <c r="F41" s="199">
        <v>6</v>
      </c>
      <c r="G41" s="228">
        <f t="shared" si="4"/>
        <v>6</v>
      </c>
      <c r="H41" s="229">
        <v>6</v>
      </c>
      <c r="I41" s="212"/>
      <c r="J41" s="212"/>
      <c r="K41" s="213"/>
      <c r="L41" s="200">
        <f t="shared" si="0"/>
        <v>0</v>
      </c>
    </row>
    <row r="42" spans="1:12">
      <c r="A42" s="266"/>
      <c r="B42" s="264"/>
      <c r="C42" s="159" t="s">
        <v>257</v>
      </c>
      <c r="D42" s="185" t="s">
        <v>186</v>
      </c>
      <c r="E42" s="158">
        <v>1</v>
      </c>
      <c r="F42" s="187">
        <v>2</v>
      </c>
      <c r="G42" s="230">
        <f t="shared" si="4"/>
        <v>2</v>
      </c>
      <c r="H42" s="231">
        <v>2</v>
      </c>
      <c r="I42" s="217"/>
      <c r="J42" s="217"/>
      <c r="K42" s="218"/>
      <c r="L42" s="200">
        <f t="shared" si="0"/>
        <v>0</v>
      </c>
    </row>
    <row r="43" spans="1:12">
      <c r="A43" s="266"/>
      <c r="B43" s="264"/>
      <c r="C43" s="159" t="s">
        <v>258</v>
      </c>
      <c r="D43" s="185" t="s">
        <v>186</v>
      </c>
      <c r="E43" s="158">
        <v>1</v>
      </c>
      <c r="F43" s="187">
        <v>4</v>
      </c>
      <c r="G43" s="230">
        <f t="shared" si="4"/>
        <v>4</v>
      </c>
      <c r="H43" s="231">
        <v>4</v>
      </c>
      <c r="I43" s="217"/>
      <c r="J43" s="217"/>
      <c r="K43" s="218"/>
      <c r="L43" s="200">
        <f t="shared" si="0"/>
        <v>0</v>
      </c>
    </row>
    <row r="44" spans="1:12">
      <c r="A44" s="266"/>
      <c r="B44" s="264"/>
      <c r="C44" s="159" t="s">
        <v>259</v>
      </c>
      <c r="D44" s="185" t="s">
        <v>268</v>
      </c>
      <c r="E44" s="158">
        <v>1</v>
      </c>
      <c r="F44" s="187">
        <v>75</v>
      </c>
      <c r="G44" s="230">
        <f t="shared" si="4"/>
        <v>75</v>
      </c>
      <c r="H44" s="231">
        <v>75</v>
      </c>
      <c r="I44" s="217"/>
      <c r="J44" s="217"/>
      <c r="K44" s="218"/>
      <c r="L44" s="200">
        <f t="shared" si="0"/>
        <v>0</v>
      </c>
    </row>
    <row r="45" spans="1:12">
      <c r="A45" s="266"/>
      <c r="B45" s="264"/>
      <c r="C45" s="159" t="s">
        <v>260</v>
      </c>
      <c r="D45" s="186" t="s">
        <v>243</v>
      </c>
      <c r="E45" s="158">
        <v>1</v>
      </c>
      <c r="F45" s="188">
        <v>7</v>
      </c>
      <c r="G45" s="230">
        <f t="shared" si="4"/>
        <v>7</v>
      </c>
      <c r="H45" s="231">
        <v>7</v>
      </c>
      <c r="I45" s="217"/>
      <c r="J45" s="217"/>
      <c r="K45" s="218"/>
      <c r="L45" s="200">
        <f t="shared" si="0"/>
        <v>0</v>
      </c>
    </row>
    <row r="46" spans="1:12">
      <c r="A46" s="266"/>
      <c r="B46" s="264"/>
      <c r="C46" s="159" t="s">
        <v>261</v>
      </c>
      <c r="D46" s="186" t="s">
        <v>243</v>
      </c>
      <c r="E46" s="158">
        <v>9</v>
      </c>
      <c r="F46" s="188">
        <v>8.6</v>
      </c>
      <c r="G46" s="230">
        <f t="shared" si="4"/>
        <v>77.399999999999991</v>
      </c>
      <c r="H46" s="231">
        <v>77.400000000000006</v>
      </c>
      <c r="I46" s="217"/>
      <c r="J46" s="217"/>
      <c r="K46" s="218"/>
      <c r="L46" s="200">
        <f t="shared" si="0"/>
        <v>0</v>
      </c>
    </row>
    <row r="47" spans="1:12">
      <c r="A47" s="266"/>
      <c r="B47" s="264"/>
      <c r="C47" s="159" t="s">
        <v>262</v>
      </c>
      <c r="D47" s="186" t="s">
        <v>266</v>
      </c>
      <c r="E47" s="249">
        <v>50</v>
      </c>
      <c r="F47" s="188">
        <v>17</v>
      </c>
      <c r="G47" s="230">
        <f t="shared" si="4"/>
        <v>850</v>
      </c>
      <c r="H47" s="231">
        <v>850</v>
      </c>
      <c r="I47" s="217"/>
      <c r="J47" s="217"/>
      <c r="K47" s="218"/>
      <c r="L47" s="200">
        <f t="shared" si="0"/>
        <v>0</v>
      </c>
    </row>
    <row r="48" spans="1:12">
      <c r="A48" s="266"/>
      <c r="B48" s="264"/>
      <c r="C48" s="159" t="s">
        <v>263</v>
      </c>
      <c r="D48" s="186" t="s">
        <v>267</v>
      </c>
      <c r="E48" s="158">
        <v>50</v>
      </c>
      <c r="F48" s="188">
        <v>2.1</v>
      </c>
      <c r="G48" s="230">
        <f t="shared" si="4"/>
        <v>105</v>
      </c>
      <c r="H48" s="231">
        <v>105</v>
      </c>
      <c r="I48" s="217"/>
      <c r="J48" s="217"/>
      <c r="K48" s="218"/>
      <c r="L48" s="200">
        <f t="shared" si="0"/>
        <v>0</v>
      </c>
    </row>
    <row r="49" spans="1:12">
      <c r="A49" s="266"/>
      <c r="B49" s="264"/>
      <c r="C49" s="159" t="s">
        <v>264</v>
      </c>
      <c r="D49" s="186" t="s">
        <v>267</v>
      </c>
      <c r="E49" s="158">
        <v>2</v>
      </c>
      <c r="F49" s="188">
        <v>1.65</v>
      </c>
      <c r="G49" s="230">
        <f t="shared" si="4"/>
        <v>3.3</v>
      </c>
      <c r="H49" s="231">
        <v>3.3</v>
      </c>
      <c r="I49" s="217"/>
      <c r="J49" s="217"/>
      <c r="K49" s="218"/>
      <c r="L49" s="200">
        <f t="shared" si="0"/>
        <v>0</v>
      </c>
    </row>
    <row r="50" spans="1:12" ht="13.5" thickBot="1">
      <c r="A50" s="267"/>
      <c r="B50" s="264"/>
      <c r="C50" s="237" t="s">
        <v>265</v>
      </c>
      <c r="D50" s="238" t="s">
        <v>266</v>
      </c>
      <c r="E50" s="163">
        <v>10</v>
      </c>
      <c r="F50" s="239">
        <v>71.33</v>
      </c>
      <c r="G50" s="240">
        <f t="shared" si="4"/>
        <v>713.3</v>
      </c>
      <c r="H50" s="241">
        <v>713.3</v>
      </c>
      <c r="I50" s="242"/>
      <c r="J50" s="242"/>
      <c r="K50" s="243"/>
      <c r="L50" s="200">
        <f t="shared" si="0"/>
        <v>0</v>
      </c>
    </row>
    <row r="51" spans="1:12" ht="16.5" thickBot="1">
      <c r="A51" s="258" t="s">
        <v>177</v>
      </c>
      <c r="B51" s="259"/>
      <c r="C51" s="259"/>
      <c r="D51" s="244"/>
      <c r="E51" s="244"/>
      <c r="F51" s="244"/>
      <c r="G51" s="245">
        <f>SUM(G5:G50)</f>
        <v>3615.7000000000007</v>
      </c>
      <c r="H51" s="245">
        <f t="shared" ref="H51:K51" si="5">SUM(H5:H50)</f>
        <v>3196.3</v>
      </c>
      <c r="I51" s="245">
        <f t="shared" si="5"/>
        <v>25</v>
      </c>
      <c r="J51" s="245">
        <f t="shared" si="5"/>
        <v>0</v>
      </c>
      <c r="K51" s="246">
        <f t="shared" si="5"/>
        <v>0</v>
      </c>
      <c r="L51" s="200">
        <f t="shared" si="0"/>
        <v>-394.40000000000055</v>
      </c>
    </row>
    <row r="52" spans="1:12">
      <c r="A52" s="157">
        <v>13</v>
      </c>
      <c r="B52" s="250" t="s">
        <v>286</v>
      </c>
    </row>
  </sheetData>
  <mergeCells count="29">
    <mergeCell ref="A1:J1"/>
    <mergeCell ref="G3:G4"/>
    <mergeCell ref="F3:F4"/>
    <mergeCell ref="E3:E4"/>
    <mergeCell ref="D3:D4"/>
    <mergeCell ref="A2:J2"/>
    <mergeCell ref="B14:B15"/>
    <mergeCell ref="A20:A22"/>
    <mergeCell ref="A14:A15"/>
    <mergeCell ref="B17:B19"/>
    <mergeCell ref="C3:C4"/>
    <mergeCell ref="B3:B4"/>
    <mergeCell ref="A3:A4"/>
    <mergeCell ref="A51:C51"/>
    <mergeCell ref="A6:A8"/>
    <mergeCell ref="B41:B50"/>
    <mergeCell ref="A41:A50"/>
    <mergeCell ref="H3:K3"/>
    <mergeCell ref="A24:A26"/>
    <mergeCell ref="B24:B26"/>
    <mergeCell ref="A27:A33"/>
    <mergeCell ref="A34:A40"/>
    <mergeCell ref="A17:A19"/>
    <mergeCell ref="A9:A12"/>
    <mergeCell ref="B9:B12"/>
    <mergeCell ref="B6:B8"/>
    <mergeCell ref="B27:B33"/>
    <mergeCell ref="B34:B40"/>
    <mergeCell ref="B20:B22"/>
  </mergeCells>
  <phoneticPr fontId="21" type="noConversion"/>
  <pageMargins left="0.74803149606299213" right="0.74803149606299213" top="0.98425196850393704" bottom="0.98425196850393704" header="0.51181102362204722" footer="0.51181102362204722"/>
  <pageSetup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Budget LTSH</vt:lpstr>
      <vt:lpstr>Staff cost</vt:lpstr>
      <vt:lpstr>Guidance on staff cost</vt:lpstr>
      <vt:lpstr>TSFP Equip&amp;Material Requirement</vt:lpstr>
      <vt:lpstr>'Budget LTSH'!Print_Area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wambua</dc:creator>
  <cp:lastModifiedBy>asus</cp:lastModifiedBy>
  <cp:lastPrinted>2011-05-03T12:06:56Z</cp:lastPrinted>
  <dcterms:created xsi:type="dcterms:W3CDTF">2007-04-25T07:36:23Z</dcterms:created>
  <dcterms:modified xsi:type="dcterms:W3CDTF">2014-01-05T22:01:35Z</dcterms:modified>
</cp:coreProperties>
</file>