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65" windowWidth="18720" windowHeight="6645" activeTab="0"/>
  </bookViews>
  <sheets>
    <sheet name="Budget" sheetId="1" r:id="rId1"/>
    <sheet name="workplan" sheetId="2" r:id="rId2"/>
  </sheets>
  <definedNames>
    <definedName name="_xlnm.Print_Area" localSheetId="0">'Budget'!$A$1:$N$224</definedName>
  </definedNames>
  <calcPr fullCalcOnLoad="1"/>
</workbook>
</file>

<file path=xl/comments2.xml><?xml version="1.0" encoding="utf-8"?>
<comments xmlns="http://schemas.openxmlformats.org/spreadsheetml/2006/main">
  <authors>
    <author>Author</author>
  </authors>
  <commentList>
    <comment ref="C18" authorId="0">
      <text>
        <r>
          <rPr>
            <b/>
            <sz val="9"/>
            <color indexed="8"/>
            <rFont val="Tahoma"/>
            <family val="2"/>
          </rPr>
          <t>Author:</t>
        </r>
        <r>
          <rPr>
            <sz val="9"/>
            <color indexed="8"/>
            <rFont val="Tahoma"/>
            <family val="2"/>
          </rPr>
          <t xml:space="preserve">
TO reach 37500 school children and 400 teachers
</t>
        </r>
      </text>
    </comment>
  </commentList>
</comments>
</file>

<file path=xl/sharedStrings.xml><?xml version="1.0" encoding="utf-8"?>
<sst xmlns="http://schemas.openxmlformats.org/spreadsheetml/2006/main" count="642" uniqueCount="368">
  <si>
    <t>Country:</t>
  </si>
  <si>
    <t>Kenya</t>
  </si>
  <si>
    <t>Activity Code</t>
  </si>
  <si>
    <t>DESCRIPTION</t>
  </si>
  <si>
    <t>EXPENDITURE</t>
  </si>
  <si>
    <t>Unit of measure</t>
  </si>
  <si>
    <t>No. of units</t>
  </si>
  <si>
    <t>Unit rate (Kshs)</t>
  </si>
  <si>
    <t>No. of sessions</t>
  </si>
  <si>
    <t xml:space="preserve">Total Costs  </t>
  </si>
  <si>
    <t>Totals</t>
  </si>
  <si>
    <t>SUB TOTAL</t>
  </si>
  <si>
    <t>TOTAL</t>
  </si>
  <si>
    <t>Date: _______________________          Signature: ______________________</t>
  </si>
  <si>
    <t>Rubber Stamp</t>
  </si>
  <si>
    <t>Target Areas/County/SubCounty</t>
  </si>
  <si>
    <t>Budget Period:</t>
  </si>
  <si>
    <t>Qtr 4</t>
  </si>
  <si>
    <t>1.1.1</t>
  </si>
  <si>
    <t>1.1.3a</t>
  </si>
  <si>
    <t>CLTS triggering</t>
  </si>
  <si>
    <t>1.1.3b</t>
  </si>
  <si>
    <t>CLTS  post triggering follow ups</t>
  </si>
  <si>
    <t>1.1.5</t>
  </si>
  <si>
    <t>1.1.6</t>
  </si>
  <si>
    <t>Support the celebration of world toilet day</t>
  </si>
  <si>
    <t>1.1.7</t>
  </si>
  <si>
    <t xml:space="preserve">Carry out CLTS award and reward schemes </t>
  </si>
  <si>
    <t xml:space="preserve">ODF declaration &amp; celebrations </t>
  </si>
  <si>
    <t>1.1.8</t>
  </si>
  <si>
    <t>Support teachers and pupils to carry out sanitation and hygiene activities (including menstrual hygiene)  using PHASE, CHAST and other approaches</t>
  </si>
  <si>
    <t xml:space="preserve">Support  Global Hand Washing Day celebrations </t>
  </si>
  <si>
    <t>Support health facilities to provide appropriate sanitation and hygiene facilities</t>
  </si>
  <si>
    <t>1.2.3</t>
  </si>
  <si>
    <t>Conduct sanitation and hygiene promotion social events</t>
  </si>
  <si>
    <t>1.2.4</t>
  </si>
  <si>
    <t>Support development or review of technological options and products for socially excluded groups</t>
  </si>
  <si>
    <t>2.2.2</t>
  </si>
  <si>
    <t>SANITATION AND HYGINE COMPONENT</t>
  </si>
  <si>
    <t>3.2.6</t>
  </si>
  <si>
    <t>ADVOCACY AND COMMUNICATION COMPONENT</t>
  </si>
  <si>
    <t xml:space="preserve"> CAPACITY DEVELOPMENT AND SANITATION MARKETING COMPONENT</t>
  </si>
  <si>
    <t>4.1.4</t>
  </si>
  <si>
    <t xml:space="preserve"> EVIDENCE BASED DOCUMENTATION AND LEARNING COMPONENT</t>
  </si>
  <si>
    <t>Conduct supportive supervision (Routine Data Quality Assessment)</t>
  </si>
  <si>
    <t>5.2.2</t>
  </si>
  <si>
    <t>5.3.3</t>
  </si>
  <si>
    <t>Support Specific learning event for sub grantees ( to share best practises and experiences)</t>
  </si>
  <si>
    <t>COORDINATION COMPONENT</t>
  </si>
  <si>
    <t>6.2.1</t>
  </si>
  <si>
    <t>Establish and support County S &amp; H Coordination forum</t>
  </si>
  <si>
    <t>Support PIT meeting at sub county</t>
  </si>
  <si>
    <t>6.2.2</t>
  </si>
  <si>
    <t>PAYROL AND ADMINISTRATION COSTS</t>
  </si>
  <si>
    <t>Signed for the Sub Grantee:</t>
  </si>
  <si>
    <t>Signed for the Executing Agency:</t>
  </si>
  <si>
    <t>Person</t>
  </si>
  <si>
    <t>no,</t>
  </si>
  <si>
    <t>Public Addrress System</t>
  </si>
  <si>
    <t>Hire of Public Address System</t>
  </si>
  <si>
    <t>Transport Allowance</t>
  </si>
  <si>
    <t>Pcs</t>
  </si>
  <si>
    <t>Transport &amp; Lunch Allowance</t>
  </si>
  <si>
    <t>No</t>
  </si>
  <si>
    <t>Trophy for the ODF Villages</t>
  </si>
  <si>
    <t>Village Boards</t>
  </si>
  <si>
    <t>Refreshments</t>
  </si>
  <si>
    <t>Trophy</t>
  </si>
  <si>
    <t xml:space="preserve">Refreshments </t>
  </si>
  <si>
    <t>Drama groups/theatre</t>
  </si>
  <si>
    <t>Transport</t>
  </si>
  <si>
    <t>Lunch</t>
  </si>
  <si>
    <t>Lunch allowance</t>
  </si>
  <si>
    <t>Hire of drama groups</t>
  </si>
  <si>
    <t>I.E.C Materials</t>
  </si>
  <si>
    <t>Banners</t>
  </si>
  <si>
    <t>Per Diem</t>
  </si>
  <si>
    <t>Hire of transport services (BUS)</t>
  </si>
  <si>
    <t>Staff Per Diems</t>
  </si>
  <si>
    <t>Facilitators (SCPHO/PHO/PHTs)</t>
  </si>
  <si>
    <t>Transport &amp; Lunch Reimbursement</t>
  </si>
  <si>
    <t>Particpants Refreshments</t>
  </si>
  <si>
    <t>Monitoring &amp; Evaluation Officer</t>
  </si>
  <si>
    <t>Project  Accountant</t>
  </si>
  <si>
    <t>Adminstrative Transpprt</t>
  </si>
  <si>
    <t>Office Rent</t>
  </si>
  <si>
    <t>Bank Charges</t>
  </si>
  <si>
    <t>Fuel during triggering</t>
  </si>
  <si>
    <t>Meals</t>
  </si>
  <si>
    <t>Unit</t>
  </si>
  <si>
    <t>Transport and lunch allowance</t>
  </si>
  <si>
    <t>unit</t>
  </si>
  <si>
    <t>Accomodation</t>
  </si>
  <si>
    <t>Bed and Breakfast</t>
  </si>
  <si>
    <t>pax</t>
  </si>
  <si>
    <t xml:space="preserve">Transport </t>
  </si>
  <si>
    <t>Pax</t>
  </si>
  <si>
    <t>Facilitation</t>
  </si>
  <si>
    <t>Participants</t>
  </si>
  <si>
    <t>Conference Package</t>
  </si>
  <si>
    <t xml:space="preserve">Meal </t>
  </si>
  <si>
    <t>TOTAL PROGRAM BUDGET</t>
  </si>
  <si>
    <t>Admin Erands</t>
  </si>
  <si>
    <t>Office Stationery</t>
  </si>
  <si>
    <t>Photocopy and printing</t>
  </si>
  <si>
    <t>Office Communication</t>
  </si>
  <si>
    <t xml:space="preserve">Staff Airtime,Couier services </t>
  </si>
  <si>
    <t>Trans allowance</t>
  </si>
  <si>
    <t>Dinner and Lunch</t>
  </si>
  <si>
    <t>Accomodation allowance</t>
  </si>
  <si>
    <t>GRAND BUDGET TOTAL</t>
  </si>
  <si>
    <t>Trip</t>
  </si>
  <si>
    <t>Village Sanitation Committee/CHVs</t>
  </si>
  <si>
    <t>Village Sanitation Committee /CHVs Allowances</t>
  </si>
  <si>
    <t>Fuel /allowance</t>
  </si>
  <si>
    <t>Allowances</t>
  </si>
  <si>
    <t>Group</t>
  </si>
  <si>
    <t>Tent and Chairs</t>
  </si>
  <si>
    <t>Hire of tents and chairs</t>
  </si>
  <si>
    <t>Officials/invited guests</t>
  </si>
  <si>
    <t xml:space="preserve">Transport &amp; Lunch </t>
  </si>
  <si>
    <t>Lunch during mobilization staff/officers</t>
  </si>
  <si>
    <t>Trophies</t>
  </si>
  <si>
    <t>Village/Natural leaders/schools</t>
  </si>
  <si>
    <t xml:space="preserve">no, </t>
  </si>
  <si>
    <t>ODF verification</t>
  </si>
  <si>
    <t>Tranpport &amp; Lunch allowancce</t>
  </si>
  <si>
    <t>Officials/Invited guests</t>
  </si>
  <si>
    <t>Fuel/allowance</t>
  </si>
  <si>
    <t>Units</t>
  </si>
  <si>
    <t>Accomodation and Dinner</t>
  </si>
  <si>
    <t>Meals staff</t>
  </si>
  <si>
    <t>Dinner</t>
  </si>
  <si>
    <t>Support county sanitation and hygiene for a (Facilitate officers to attend S&amp;H related networking events)</t>
  </si>
  <si>
    <t>Lunch and Transport</t>
  </si>
  <si>
    <t>Local leaders/CHVs/CHEWs/Natural Leaders</t>
  </si>
  <si>
    <t>CHPO/SCPHO/PHOs/PHTs</t>
  </si>
  <si>
    <t>Qtr 1</t>
  </si>
  <si>
    <t>Qtr 3</t>
  </si>
  <si>
    <t>Qtr 2</t>
  </si>
  <si>
    <t>Lunch during mobilization CHVs/officers</t>
  </si>
  <si>
    <t>1.1.3c</t>
  </si>
  <si>
    <t>SCPHO Verification team</t>
  </si>
  <si>
    <t>1.1.3d</t>
  </si>
  <si>
    <t>ODF certification</t>
  </si>
  <si>
    <t>1.1.4b</t>
  </si>
  <si>
    <t>Persons</t>
  </si>
  <si>
    <t>Fuel</t>
  </si>
  <si>
    <t>3.2.2a</t>
  </si>
  <si>
    <t>1.2.2a</t>
  </si>
  <si>
    <t xml:space="preserve">Support  Mestrual Hygiene management Day celebrations </t>
  </si>
  <si>
    <t>Project Officer</t>
  </si>
  <si>
    <t xml:space="preserve">Conference </t>
  </si>
  <si>
    <t>Master Certifiers</t>
  </si>
  <si>
    <t>Enumerators</t>
  </si>
  <si>
    <t>Natrual Leaders</t>
  </si>
  <si>
    <t>Transport &amp;lunches</t>
  </si>
  <si>
    <t>Lunches</t>
  </si>
  <si>
    <t>Lunches/Transport</t>
  </si>
  <si>
    <t>Report Writing</t>
  </si>
  <si>
    <t>County Coordination</t>
  </si>
  <si>
    <t>SUB-TOTAL (a,b,c&amp;d)</t>
  </si>
  <si>
    <t>Sanitary ware</t>
  </si>
  <si>
    <t>Sanitary Pads</t>
  </si>
  <si>
    <t>Procurment of village billboards</t>
  </si>
  <si>
    <t>Refreshments for community members and guests</t>
  </si>
  <si>
    <t xml:space="preserve">Transport and lunch </t>
  </si>
  <si>
    <t>Mobilization</t>
  </si>
  <si>
    <t>Mob Allowance</t>
  </si>
  <si>
    <t>IEC Material</t>
  </si>
  <si>
    <t>Printing of T-Shirts</t>
  </si>
  <si>
    <t>tents and chairs</t>
  </si>
  <si>
    <t>Fuel costs</t>
  </si>
  <si>
    <t>Facilitator Allowances</t>
  </si>
  <si>
    <t>Staff</t>
  </si>
  <si>
    <t>Staff Allowances</t>
  </si>
  <si>
    <t>Renovation &amp; Construction</t>
  </si>
  <si>
    <t>Schools</t>
  </si>
  <si>
    <t>MHM Friendly sanitation &amp; Hygiene Facility</t>
  </si>
  <si>
    <t>Facility</t>
  </si>
  <si>
    <t>Health Facility</t>
  </si>
  <si>
    <t xml:space="preserve">Renovation of Sanitation &amp; Handwashing facilities  </t>
  </si>
  <si>
    <t>Monthly community dialogue day</t>
  </si>
  <si>
    <t>Villages</t>
  </si>
  <si>
    <t>Officers/Partners/PHOs/PHTs</t>
  </si>
  <si>
    <t>Staff Allowance</t>
  </si>
  <si>
    <t>Hall Hire</t>
  </si>
  <si>
    <t>Venue</t>
  </si>
  <si>
    <t>Hall</t>
  </si>
  <si>
    <t>Posters, banners, pamphlets</t>
  </si>
  <si>
    <t>Items</t>
  </si>
  <si>
    <t>Social Event</t>
  </si>
  <si>
    <t>Football matches, market clean-ups etc</t>
  </si>
  <si>
    <t>Activity</t>
  </si>
  <si>
    <t>Trans Allowance</t>
  </si>
  <si>
    <t xml:space="preserve">Facilitators </t>
  </si>
  <si>
    <t>Vehicle fuel</t>
  </si>
  <si>
    <t>Gvt/CSOs and NGOs Trans Allowance</t>
  </si>
  <si>
    <t>Transport Allowances</t>
  </si>
  <si>
    <t>Transport Allowance Artisans</t>
  </si>
  <si>
    <t>Snacks during trainings</t>
  </si>
  <si>
    <t>Hire of Venue</t>
  </si>
  <si>
    <t>Staff Transport</t>
  </si>
  <si>
    <t>Artisanal Materials</t>
  </si>
  <si>
    <t>Training Materials</t>
  </si>
  <si>
    <t>Entry meetin with county heads</t>
  </si>
  <si>
    <t>Pac</t>
  </si>
  <si>
    <t>Monthly PIT meetings</t>
  </si>
  <si>
    <t>Project Assitant</t>
  </si>
  <si>
    <t>Village santation committee</t>
  </si>
  <si>
    <t>Facilitators</t>
  </si>
  <si>
    <t>Facilitator Allowance</t>
  </si>
  <si>
    <t>Printing of t-shirt</t>
  </si>
  <si>
    <t>Printing of t-shirt( VSCs)</t>
  </si>
  <si>
    <t>Diaries</t>
  </si>
  <si>
    <t>VSC</t>
  </si>
  <si>
    <t>Orientation of village sanitation committee-2days non residential</t>
  </si>
  <si>
    <t>Carry community exposure / exchange visits-Internal or external</t>
  </si>
  <si>
    <t>Salaries support-LOE</t>
  </si>
  <si>
    <t>Salaries 100%</t>
  </si>
  <si>
    <t>schools/teachers/leaders</t>
  </si>
  <si>
    <t>COUNTY</t>
  </si>
  <si>
    <t>MIGORI</t>
  </si>
  <si>
    <t>SUBCOUNTY</t>
  </si>
  <si>
    <t>KURIA WEST</t>
  </si>
  <si>
    <t>NAME OF SG</t>
  </si>
  <si>
    <t>Chuodho Women Group Community Development (CWGCD)</t>
  </si>
  <si>
    <t>PROGRAMME TITLE</t>
  </si>
  <si>
    <t>KENYA SANITATION AND HYGIENE IMPROVEMENT PROGRAMME</t>
  </si>
  <si>
    <t>DURATION</t>
  </si>
  <si>
    <t>DOCUMENT TITLE</t>
  </si>
  <si>
    <t>DETAILED WORK PLAN</t>
  </si>
  <si>
    <t>Programme Componets and activities</t>
  </si>
  <si>
    <t>Verifiable Indictaors</t>
  </si>
  <si>
    <t>Target</t>
  </si>
  <si>
    <t>Q1</t>
  </si>
  <si>
    <t>Q2</t>
  </si>
  <si>
    <t>Q3</t>
  </si>
  <si>
    <t>Q4</t>
  </si>
  <si>
    <t>TOTALS</t>
  </si>
  <si>
    <t>COMMENTS</t>
  </si>
  <si>
    <t># of sessions held</t>
  </si>
  <si>
    <t># of villages trigered</t>
  </si>
  <si>
    <t>Combined effort by PHOs and SG</t>
  </si>
  <si>
    <t># of follow ups done</t>
  </si>
  <si>
    <t>CLTS Verrification</t>
  </si>
  <si>
    <t># of Villages Verified</t>
  </si>
  <si>
    <t>Efficient follow up to ensure vertification</t>
  </si>
  <si>
    <t>CLTS Certification</t>
  </si>
  <si>
    <t>#of villages certified ODF</t>
  </si>
  <si>
    <t>Efficient follow up to ensure certification</t>
  </si>
  <si>
    <t>2 Day Orientation of VSCs ON S&amp;H</t>
  </si>
  <si>
    <t># of VCs orientated on S&amp;H</t>
  </si>
  <si>
    <t>Target pooled 8 villages (40NLs)</t>
  </si>
  <si>
    <t>Carry community exposure / exchange visits</t>
  </si>
  <si>
    <t># of exchange visits done</t>
  </si>
  <si>
    <t>For community members</t>
  </si>
  <si>
    <t># of events supported</t>
  </si>
  <si>
    <t>WTD is celebrated in Nov around 19th every year</t>
  </si>
  <si>
    <t># of rewards/Awards given</t>
  </si>
  <si>
    <t># of villages Certified ODF</t>
  </si>
  <si>
    <t># of schools supported</t>
  </si>
  <si>
    <t>Support MHM Celebrations</t>
  </si>
  <si>
    <t>#of Celebrations held</t>
  </si>
  <si>
    <t># of facilities supported</t>
  </si>
  <si>
    <t># of event done drama/theatre</t>
  </si>
  <si>
    <t>Target to conduct 3 events per quarter</t>
  </si>
  <si>
    <t># of sanitation options developed</t>
  </si>
  <si>
    <t>Encourage homegrown solutions</t>
  </si>
  <si>
    <t>3.1.2b</t>
  </si>
  <si>
    <t>Conduct training of  CLTS Promoters</t>
  </si>
  <si>
    <t># of persons trained</t>
  </si>
  <si>
    <t>Conduct training to  government hygiene promoters (FUM/IT)</t>
  </si>
  <si>
    <t>Support county sanitation and hygiene fora</t>
  </si>
  <si>
    <t># of forums supported</t>
  </si>
  <si>
    <t>Consider supporting SGs and PHO staff to attend networking fora/workshop</t>
  </si>
  <si>
    <t>Conduct supportive supervision (Routine Data Quality Assessment, Grant tracking)</t>
  </si>
  <si>
    <t># of suppervision done</t>
  </si>
  <si>
    <t>By both SG and PHOs, the EA will also do its supportive supervision .Target 8 pax</t>
  </si>
  <si>
    <t># of visits/events supported</t>
  </si>
  <si>
    <t>Upon identifcation of a learning activity</t>
  </si>
  <si>
    <t># of forums</t>
  </si>
  <si>
    <t>Continue particpation after establishing</t>
  </si>
  <si>
    <t># of PIT Meetings</t>
  </si>
  <si>
    <t>SIGNED BY:</t>
  </si>
  <si>
    <t>SG Representative 1</t>
  </si>
  <si>
    <t>EA Representative 1</t>
  </si>
  <si>
    <t xml:space="preserve">Name: </t>
  </si>
  <si>
    <t>Name</t>
  </si>
  <si>
    <t>Date:</t>
  </si>
  <si>
    <t>Date</t>
  </si>
  <si>
    <t>Signature:</t>
  </si>
  <si>
    <t>Signature</t>
  </si>
  <si>
    <t>Sg Representative 2</t>
  </si>
  <si>
    <t>EA Representative 2</t>
  </si>
  <si>
    <t>Name:</t>
  </si>
  <si>
    <t xml:space="preserve"> </t>
  </si>
  <si>
    <t>flip charts/maker pens</t>
  </si>
  <si>
    <t>Institutional triggering</t>
  </si>
  <si>
    <t xml:space="preserve">PSAM tools </t>
  </si>
  <si>
    <t>Blank PVC</t>
  </si>
  <si>
    <t>roll</t>
  </si>
  <si>
    <t>GRAND TOTAL COMP 1</t>
  </si>
  <si>
    <t>GRAND TOTAL COMP 4</t>
  </si>
  <si>
    <t>GRAND TOTAL COMP 3</t>
  </si>
  <si>
    <t xml:space="preserve"> 1st January,2018 -31 stDecember, 2018</t>
  </si>
  <si>
    <t>1.1.1a</t>
  </si>
  <si>
    <t>Target key leaders at the ward level</t>
  </si>
  <si>
    <t>Max of 4 follow ups per village triggered</t>
  </si>
  <si>
    <t>1.2.1a</t>
  </si>
  <si>
    <t>1.2.1b</t>
  </si>
  <si>
    <t>ONE YEAR - JANUARY 2018 - 31 DECEMBER,2018</t>
  </si>
  <si>
    <t>PIT to be composed of SG, CDHs and PHOs at subcounty to chair, SG secretary</t>
  </si>
  <si>
    <t>Black Books/Diaries/pens</t>
  </si>
  <si>
    <t>Training materials</t>
  </si>
  <si>
    <t>stationery</t>
  </si>
  <si>
    <t>Village diaries</t>
  </si>
  <si>
    <t>ODF Village Certificates</t>
  </si>
  <si>
    <t>Certificates</t>
  </si>
  <si>
    <t>Pre triggering mobilization</t>
  </si>
  <si>
    <t>3.2.2b</t>
  </si>
  <si>
    <t>Lunches and Teas</t>
  </si>
  <si>
    <t>Transport and lunch on travel days</t>
  </si>
  <si>
    <t>TARGETS ARTISANS AT THE LOCATION</t>
  </si>
  <si>
    <t>Conduct training on SANMARK</t>
  </si>
  <si>
    <t>targets NLS/VSCs</t>
  </si>
  <si>
    <t>Targets ODF villages</t>
  </si>
  <si>
    <t>Celebrated on 28th May every year</t>
  </si>
  <si>
    <t>Celebrated on 15th October every year</t>
  </si>
  <si>
    <t xml:space="preserve">Target to support 2 facilities </t>
  </si>
  <si>
    <t>Consider renovating atleast 2 schools per year</t>
  </si>
  <si>
    <t>GRAND TOTAL COMP 5</t>
  </si>
  <si>
    <t>GRAND TOTAL COMP 6</t>
  </si>
  <si>
    <t>PHO Facilitation during Mobs</t>
  </si>
  <si>
    <t>Mobilization Allowance</t>
  </si>
  <si>
    <t>Lunch Allowance</t>
  </si>
  <si>
    <t>Facilitaion Allowance</t>
  </si>
  <si>
    <t>Report Compiltaion Allowance</t>
  </si>
  <si>
    <t>no</t>
  </si>
  <si>
    <t>3.2.2</t>
  </si>
  <si>
    <t>Conduct  Basic Structural training to  artisans-Non Residential</t>
  </si>
  <si>
    <t>Conduct  SanMark Artisanal training to  artisans-Non Residential</t>
  </si>
  <si>
    <t>Confrence</t>
  </si>
  <si>
    <t>Lunch and Snacks</t>
  </si>
  <si>
    <t xml:space="preserve">PHO Facilitation </t>
  </si>
  <si>
    <t>Smart Phone for the Accountant</t>
  </si>
  <si>
    <t>To be cordinated by the EA</t>
  </si>
  <si>
    <t>Conduct training to  artisans(San Mark and Structural)</t>
  </si>
  <si>
    <t>Seats and Tents</t>
  </si>
  <si>
    <t>Hire of Seats and tents</t>
  </si>
  <si>
    <t>Conduct training on SanMark-PHOs&amp;VSCs</t>
  </si>
  <si>
    <t>Freq.</t>
  </si>
  <si>
    <t>Phone and projector</t>
  </si>
  <si>
    <t>Office Printer and Projector</t>
  </si>
  <si>
    <t>Printer and projector</t>
  </si>
  <si>
    <t>Organization</t>
  </si>
  <si>
    <t>Overal Program Goal:  To improve rural health through creative and innivative health programming approaches</t>
  </si>
  <si>
    <t>IHOPE Foundation (NGO)</t>
  </si>
  <si>
    <t>Telemedicine Referrals</t>
  </si>
  <si>
    <t>Health Facilities</t>
  </si>
  <si>
    <t>IHOPE Fellows Program</t>
  </si>
  <si>
    <t>Fees/scholastic Materials</t>
  </si>
  <si>
    <t>Fees</t>
  </si>
  <si>
    <t>Pocket Money</t>
  </si>
  <si>
    <t>Travel to and from school</t>
  </si>
  <si>
    <t>Out of pocket/Shopping</t>
  </si>
  <si>
    <t>Uniforms/Shoes/Books</t>
  </si>
  <si>
    <t>Personal effects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</si>
</sst>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_-* #,##0_-;\-* #,##0_-;_-* &quot;-&quot;??_-;_-@_-"/>
    <numFmt numFmtId="174" formatCode="_(* #,##0.0_);_(* \(#,##0.0\);_(* &quot;-&quot;??_);_(@_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8"/>
      <name val="Times New Roman"/>
      <family val="1"/>
    </font>
    <font>
      <b/>
      <sz val="1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8"/>
      <name val="Calibri"/>
      <family val="2"/>
    </font>
    <font>
      <b/>
      <sz val="16"/>
      <name val="Calibri"/>
      <family val="2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sz val="16"/>
      <color indexed="10"/>
      <name val="Times New Roman"/>
      <family val="1"/>
    </font>
    <font>
      <sz val="16"/>
      <color indexed="10"/>
      <name val="Calibri"/>
      <family val="2"/>
    </font>
    <font>
      <sz val="20"/>
      <name val="Calibri"/>
      <family val="2"/>
    </font>
    <font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b/>
      <sz val="16"/>
      <color rgb="FFFF0000"/>
      <name val="Calibri"/>
      <family val="2"/>
    </font>
    <font>
      <sz val="16"/>
      <color rgb="FFFF0000"/>
      <name val="Times New Roman"/>
      <family val="1"/>
    </font>
    <font>
      <sz val="16"/>
      <color rgb="FFFF0000"/>
      <name val="Calibri"/>
      <family val="2"/>
    </font>
    <font>
      <sz val="16"/>
      <color rgb="FF000000"/>
      <name val="Arial"/>
      <family val="2"/>
    </font>
    <font>
      <sz val="16"/>
      <color rgb="FF00000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/>
      <right/>
      <top/>
      <bottom style="medium"/>
    </border>
    <border>
      <left style="medium"/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/>
      <right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medium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/>
      <bottom style="medium"/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>
        <color rgb="FF00B0F0"/>
      </left>
      <right style="medium">
        <color rgb="FF00B0F0"/>
      </right>
      <top/>
      <bottom style="medium">
        <color rgb="FF00B0F0"/>
      </bottom>
    </border>
    <border>
      <left style="thin"/>
      <right style="medium"/>
      <top/>
      <bottom style="thin"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495">
    <xf numFmtId="0" fontId="0" fillId="0" borderId="0" xfId="0" applyFont="1" applyAlignment="1">
      <alignment/>
    </xf>
    <xf numFmtId="0" fontId="5" fillId="0" borderId="0" xfId="0" applyFont="1" applyFill="1" applyBorder="1" applyAlignment="1">
      <alignment/>
    </xf>
    <xf numFmtId="172" fontId="5" fillId="0" borderId="10" xfId="44" applyNumberFormat="1" applyFont="1" applyFill="1" applyBorder="1" applyAlignment="1">
      <alignment horizontal="center" vertical="center"/>
    </xf>
    <xf numFmtId="0" fontId="59" fillId="0" borderId="0" xfId="0" applyFont="1" applyFill="1" applyAlignment="1">
      <alignment/>
    </xf>
    <xf numFmtId="172" fontId="5" fillId="0" borderId="0" xfId="44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43" fontId="5" fillId="0" borderId="11" xfId="44" applyFont="1" applyFill="1" applyBorder="1" applyAlignment="1">
      <alignment/>
    </xf>
    <xf numFmtId="172" fontId="5" fillId="0" borderId="11" xfId="44" applyNumberFormat="1" applyFont="1" applyFill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43" fontId="5" fillId="0" borderId="12" xfId="44" applyFont="1" applyFill="1" applyBorder="1" applyAlignment="1">
      <alignment/>
    </xf>
    <xf numFmtId="172" fontId="5" fillId="0" borderId="12" xfId="44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72" fontId="4" fillId="0" borderId="0" xfId="44" applyNumberFormat="1" applyFont="1" applyFill="1" applyBorder="1" applyAlignment="1">
      <alignment/>
    </xf>
    <xf numFmtId="172" fontId="5" fillId="0" borderId="0" xfId="44" applyNumberFormat="1" applyFont="1" applyFill="1" applyBorder="1" applyAlignment="1">
      <alignment/>
    </xf>
    <xf numFmtId="43" fontId="5" fillId="0" borderId="0" xfId="0" applyNumberFormat="1" applyFont="1" applyFill="1" applyBorder="1" applyAlignment="1">
      <alignment/>
    </xf>
    <xf numFmtId="43" fontId="59" fillId="0" borderId="0" xfId="0" applyNumberFormat="1" applyFont="1" applyFill="1" applyAlignment="1">
      <alignment/>
    </xf>
    <xf numFmtId="0" fontId="5" fillId="0" borderId="13" xfId="0" applyFont="1" applyFill="1" applyBorder="1" applyAlignment="1">
      <alignment horizontal="left" vertical="center" wrapText="1"/>
    </xf>
    <xf numFmtId="43" fontId="5" fillId="0" borderId="13" xfId="44" applyFont="1" applyFill="1" applyBorder="1" applyAlignment="1">
      <alignment/>
    </xf>
    <xf numFmtId="172" fontId="5" fillId="0" borderId="13" xfId="44" applyNumberFormat="1" applyFont="1" applyFill="1" applyBorder="1" applyAlignment="1">
      <alignment/>
    </xf>
    <xf numFmtId="0" fontId="5" fillId="0" borderId="12" xfId="0" applyFont="1" applyFill="1" applyBorder="1" applyAlignment="1">
      <alignment horizontal="left" vertical="top" wrapText="1"/>
    </xf>
    <xf numFmtId="0" fontId="6" fillId="0" borderId="0" xfId="0" applyFont="1" applyFill="1" applyAlignment="1">
      <alignment/>
    </xf>
    <xf numFmtId="0" fontId="60" fillId="0" borderId="0" xfId="0" applyFont="1" applyFill="1" applyAlignment="1">
      <alignment/>
    </xf>
    <xf numFmtId="172" fontId="4" fillId="0" borderId="11" xfId="44" applyNumberFormat="1" applyFont="1" applyFill="1" applyBorder="1" applyAlignment="1">
      <alignment/>
    </xf>
    <xf numFmtId="0" fontId="4" fillId="0" borderId="14" xfId="0" applyFont="1" applyFill="1" applyBorder="1" applyAlignment="1">
      <alignment horizontal="left" vertical="center" wrapText="1"/>
    </xf>
    <xf numFmtId="43" fontId="4" fillId="0" borderId="11" xfId="44" applyFont="1" applyFill="1" applyBorder="1" applyAlignment="1">
      <alignment wrapText="1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0" fontId="4" fillId="0" borderId="15" xfId="0" applyFont="1" applyFill="1" applyBorder="1" applyAlignment="1">
      <alignment vertical="center"/>
    </xf>
    <xf numFmtId="172" fontId="5" fillId="33" borderId="13" xfId="44" applyNumberFormat="1" applyFont="1" applyFill="1" applyBorder="1" applyAlignment="1">
      <alignment horizontal="right"/>
    </xf>
    <xf numFmtId="172" fontId="5" fillId="33" borderId="13" xfId="44" applyNumberFormat="1" applyFont="1" applyFill="1" applyBorder="1" applyAlignment="1">
      <alignment/>
    </xf>
    <xf numFmtId="43" fontId="5" fillId="33" borderId="13" xfId="44" applyFont="1" applyFill="1" applyBorder="1" applyAlignment="1">
      <alignment/>
    </xf>
    <xf numFmtId="43" fontId="5" fillId="33" borderId="13" xfId="44" applyFont="1" applyFill="1" applyBorder="1" applyAlignment="1">
      <alignment horizontal="left"/>
    </xf>
    <xf numFmtId="172" fontId="5" fillId="0" borderId="16" xfId="44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43" fontId="5" fillId="0" borderId="11" xfId="44" applyFont="1" applyFill="1" applyBorder="1" applyAlignment="1">
      <alignment/>
    </xf>
    <xf numFmtId="172" fontId="5" fillId="0" borderId="11" xfId="44" applyNumberFormat="1" applyFont="1" applyFill="1" applyBorder="1" applyAlignment="1">
      <alignment/>
    </xf>
    <xf numFmtId="0" fontId="5" fillId="0" borderId="12" xfId="0" applyFont="1" applyFill="1" applyBorder="1" applyAlignment="1">
      <alignment horizontal="left" vertical="center"/>
    </xf>
    <xf numFmtId="43" fontId="5" fillId="0" borderId="12" xfId="44" applyFont="1" applyFill="1" applyBorder="1" applyAlignment="1">
      <alignment/>
    </xf>
    <xf numFmtId="172" fontId="5" fillId="0" borderId="12" xfId="44" applyNumberFormat="1" applyFont="1" applyFill="1" applyBorder="1" applyAlignment="1">
      <alignment/>
    </xf>
    <xf numFmtId="0" fontId="5" fillId="33" borderId="13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right" vertical="center"/>
    </xf>
    <xf numFmtId="0" fontId="5" fillId="33" borderId="13" xfId="0" applyFont="1" applyFill="1" applyBorder="1" applyAlignment="1">
      <alignment horizontal="right" vertical="center"/>
    </xf>
    <xf numFmtId="43" fontId="4" fillId="0" borderId="15" xfId="44" applyFont="1" applyFill="1" applyBorder="1" applyAlignment="1">
      <alignment/>
    </xf>
    <xf numFmtId="0" fontId="4" fillId="0" borderId="15" xfId="0" applyFont="1" applyFill="1" applyBorder="1" applyAlignment="1">
      <alignment/>
    </xf>
    <xf numFmtId="172" fontId="4" fillId="0" borderId="15" xfId="44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172" fontId="4" fillId="0" borderId="17" xfId="44" applyNumberFormat="1" applyFont="1" applyFill="1" applyBorder="1" applyAlignment="1">
      <alignment vertical="top"/>
    </xf>
    <xf numFmtId="172" fontId="5" fillId="0" borderId="18" xfId="44" applyNumberFormat="1" applyFont="1" applyFill="1" applyBorder="1" applyAlignment="1">
      <alignment vertical="top"/>
    </xf>
    <xf numFmtId="172" fontId="4" fillId="0" borderId="17" xfId="44" applyNumberFormat="1" applyFont="1" applyFill="1" applyBorder="1" applyAlignment="1" applyProtection="1">
      <alignment vertical="top"/>
      <protection locked="0"/>
    </xf>
    <xf numFmtId="172" fontId="4" fillId="0" borderId="19" xfId="44" applyNumberFormat="1" applyFont="1" applyFill="1" applyBorder="1" applyAlignment="1" applyProtection="1">
      <alignment vertical="top"/>
      <protection locked="0"/>
    </xf>
    <xf numFmtId="172" fontId="4" fillId="0" borderId="20" xfId="44" applyNumberFormat="1" applyFont="1" applyFill="1" applyBorder="1" applyAlignment="1">
      <alignment vertical="top"/>
    </xf>
    <xf numFmtId="172" fontId="5" fillId="0" borderId="21" xfId="44" applyNumberFormat="1" applyFont="1" applyFill="1" applyBorder="1" applyAlignment="1">
      <alignment vertical="top"/>
    </xf>
    <xf numFmtId="172" fontId="4" fillId="0" borderId="20" xfId="44" applyNumberFormat="1" applyFont="1" applyFill="1" applyBorder="1" applyAlignment="1" applyProtection="1">
      <alignment vertical="top"/>
      <protection locked="0"/>
    </xf>
    <xf numFmtId="172" fontId="4" fillId="0" borderId="22" xfId="44" applyNumberFormat="1" applyFont="1" applyFill="1" applyBorder="1" applyAlignment="1" applyProtection="1">
      <alignment vertical="top"/>
      <protection locked="0"/>
    </xf>
    <xf numFmtId="172" fontId="4" fillId="0" borderId="23" xfId="44" applyNumberFormat="1" applyFont="1" applyFill="1" applyBorder="1" applyAlignment="1">
      <alignment vertical="top"/>
    </xf>
    <xf numFmtId="172" fontId="4" fillId="0" borderId="24" xfId="44" applyNumberFormat="1" applyFont="1" applyFill="1" applyBorder="1" applyAlignment="1">
      <alignment vertical="top"/>
    </xf>
    <xf numFmtId="172" fontId="4" fillId="0" borderId="23" xfId="44" applyNumberFormat="1" applyFont="1" applyFill="1" applyBorder="1" applyAlignment="1" applyProtection="1">
      <alignment vertical="top"/>
      <protection locked="0"/>
    </xf>
    <xf numFmtId="172" fontId="4" fillId="0" borderId="25" xfId="44" applyNumberFormat="1" applyFont="1" applyFill="1" applyBorder="1" applyAlignment="1" applyProtection="1">
      <alignment vertical="top"/>
      <protection locked="0"/>
    </xf>
    <xf numFmtId="172" fontId="4" fillId="0" borderId="26" xfId="44" applyNumberFormat="1" applyFont="1" applyFill="1" applyBorder="1" applyAlignment="1">
      <alignment vertical="center"/>
    </xf>
    <xf numFmtId="172" fontId="4" fillId="0" borderId="27" xfId="44" applyNumberFormat="1" applyFont="1" applyFill="1" applyBorder="1" applyAlignment="1">
      <alignment vertical="center"/>
    </xf>
    <xf numFmtId="172" fontId="4" fillId="0" borderId="28" xfId="44" applyNumberFormat="1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34" borderId="26" xfId="0" applyFont="1" applyFill="1" applyBorder="1" applyAlignment="1">
      <alignment vertical="top"/>
    </xf>
    <xf numFmtId="0" fontId="4" fillId="34" borderId="28" xfId="0" applyFont="1" applyFill="1" applyBorder="1" applyAlignment="1">
      <alignment vertical="top"/>
    </xf>
    <xf numFmtId="0" fontId="4" fillId="35" borderId="29" xfId="0" applyFont="1" applyFill="1" applyBorder="1" applyAlignment="1">
      <alignment vertical="center"/>
    </xf>
    <xf numFmtId="0" fontId="4" fillId="35" borderId="19" xfId="0" applyFont="1" applyFill="1" applyBorder="1" applyAlignment="1">
      <alignment vertical="center"/>
    </xf>
    <xf numFmtId="0" fontId="4" fillId="35" borderId="30" xfId="0" applyFont="1" applyFill="1" applyBorder="1" applyAlignment="1">
      <alignment vertical="center"/>
    </xf>
    <xf numFmtId="0" fontId="4" fillId="35" borderId="31" xfId="0" applyFont="1" applyFill="1" applyBorder="1" applyAlignment="1">
      <alignment vertical="center"/>
    </xf>
    <xf numFmtId="0" fontId="3" fillId="35" borderId="13" xfId="0" applyFont="1" applyFill="1" applyBorder="1" applyAlignment="1">
      <alignment horizontal="left" vertical="top"/>
    </xf>
    <xf numFmtId="0" fontId="5" fillId="0" borderId="32" xfId="0" applyFont="1" applyFill="1" applyBorder="1" applyAlignment="1">
      <alignment horizontal="left" vertical="top"/>
    </xf>
    <xf numFmtId="0" fontId="5" fillId="0" borderId="33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/>
    </xf>
    <xf numFmtId="0" fontId="4" fillId="33" borderId="34" xfId="0" applyFont="1" applyFill="1" applyBorder="1" applyAlignment="1">
      <alignment horizontal="left" vertical="top"/>
    </xf>
    <xf numFmtId="0" fontId="4" fillId="33" borderId="11" xfId="0" applyFont="1" applyFill="1" applyBorder="1" applyAlignment="1">
      <alignment horizontal="left" vertical="top"/>
    </xf>
    <xf numFmtId="0" fontId="4" fillId="35" borderId="35" xfId="0" applyFont="1" applyFill="1" applyBorder="1" applyAlignment="1">
      <alignment horizontal="left" vertical="top"/>
    </xf>
    <xf numFmtId="0" fontId="4" fillId="0" borderId="35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/>
    </xf>
    <xf numFmtId="0" fontId="5" fillId="0" borderId="13" xfId="0" applyFont="1" applyFill="1" applyBorder="1" applyAlignment="1">
      <alignment horizontal="left" vertical="top"/>
    </xf>
    <xf numFmtId="0" fontId="5" fillId="0" borderId="15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 wrapText="1"/>
    </xf>
    <xf numFmtId="0" fontId="4" fillId="35" borderId="35" xfId="0" applyFont="1" applyFill="1" applyBorder="1" applyAlignment="1">
      <alignment horizontal="left" vertical="top" wrapText="1"/>
    </xf>
    <xf numFmtId="0" fontId="4" fillId="35" borderId="36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37" xfId="0" applyFont="1" applyFill="1" applyBorder="1" applyAlignment="1">
      <alignment horizontal="left" vertical="top" wrapText="1"/>
    </xf>
    <xf numFmtId="0" fontId="5" fillId="0" borderId="34" xfId="0" applyFont="1" applyFill="1" applyBorder="1" applyAlignment="1">
      <alignment horizontal="left" vertical="top" wrapText="1"/>
    </xf>
    <xf numFmtId="0" fontId="5" fillId="0" borderId="38" xfId="0" applyFont="1" applyFill="1" applyBorder="1" applyAlignment="1">
      <alignment horizontal="left" vertical="top" wrapText="1"/>
    </xf>
    <xf numFmtId="0" fontId="5" fillId="0" borderId="39" xfId="0" applyFont="1" applyFill="1" applyBorder="1" applyAlignment="1">
      <alignment horizontal="left" vertical="top" wrapText="1"/>
    </xf>
    <xf numFmtId="0" fontId="5" fillId="0" borderId="32" xfId="0" applyFont="1" applyFill="1" applyBorder="1" applyAlignment="1">
      <alignment horizontal="left" vertical="top" wrapText="1"/>
    </xf>
    <xf numFmtId="0" fontId="5" fillId="0" borderId="33" xfId="0" applyFont="1" applyFill="1" applyBorder="1" applyAlignment="1">
      <alignment horizontal="left" vertical="top" wrapText="1"/>
    </xf>
    <xf numFmtId="0" fontId="5" fillId="0" borderId="35" xfId="0" applyFont="1" applyFill="1" applyBorder="1" applyAlignment="1">
      <alignment horizontal="left" vertical="top" wrapText="1"/>
    </xf>
    <xf numFmtId="0" fontId="4" fillId="36" borderId="34" xfId="0" applyFont="1" applyFill="1" applyBorder="1" applyAlignment="1">
      <alignment horizontal="left" vertical="top"/>
    </xf>
    <xf numFmtId="0" fontId="4" fillId="0" borderId="40" xfId="0" applyFont="1" applyFill="1" applyBorder="1" applyAlignment="1">
      <alignment horizontal="center" vertical="top" wrapText="1"/>
    </xf>
    <xf numFmtId="0" fontId="4" fillId="0" borderId="41" xfId="0" applyFont="1" applyFill="1" applyBorder="1" applyAlignment="1">
      <alignment vertical="top" wrapText="1"/>
    </xf>
    <xf numFmtId="172" fontId="4" fillId="0" borderId="41" xfId="44" applyNumberFormat="1" applyFont="1" applyFill="1" applyBorder="1" applyAlignment="1">
      <alignment vertical="center" wrapText="1"/>
    </xf>
    <xf numFmtId="172" fontId="4" fillId="0" borderId="41" xfId="44" applyNumberFormat="1" applyFont="1" applyFill="1" applyBorder="1" applyAlignment="1">
      <alignment horizontal="center" vertical="center" wrapText="1"/>
    </xf>
    <xf numFmtId="172" fontId="5" fillId="0" borderId="10" xfId="44" applyNumberFormat="1" applyFont="1" applyFill="1" applyBorder="1" applyAlignment="1">
      <alignment horizontal="right" vertical="center"/>
    </xf>
    <xf numFmtId="172" fontId="5" fillId="0" borderId="0" xfId="44" applyNumberFormat="1" applyFont="1" applyFill="1" applyBorder="1" applyAlignment="1">
      <alignment horizontal="right" vertical="center"/>
    </xf>
    <xf numFmtId="172" fontId="5" fillId="0" borderId="16" xfId="44" applyNumberFormat="1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right" vertical="center"/>
    </xf>
    <xf numFmtId="172" fontId="4" fillId="0" borderId="41" xfId="44" applyNumberFormat="1" applyFont="1" applyFill="1" applyBorder="1" applyAlignment="1">
      <alignment horizontal="right" vertical="center" wrapText="1"/>
    </xf>
    <xf numFmtId="0" fontId="4" fillId="34" borderId="28" xfId="0" applyFont="1" applyFill="1" applyBorder="1" applyAlignment="1">
      <alignment horizontal="right" vertical="top"/>
    </xf>
    <xf numFmtId="0" fontId="4" fillId="35" borderId="19" xfId="0" applyFont="1" applyFill="1" applyBorder="1" applyAlignment="1">
      <alignment horizontal="right" vertical="center"/>
    </xf>
    <xf numFmtId="172" fontId="5" fillId="0" borderId="11" xfId="44" applyNumberFormat="1" applyFont="1" applyFill="1" applyBorder="1" applyAlignment="1">
      <alignment horizontal="right"/>
    </xf>
    <xf numFmtId="172" fontId="5" fillId="0" borderId="12" xfId="44" applyNumberFormat="1" applyFont="1" applyFill="1" applyBorder="1" applyAlignment="1">
      <alignment horizontal="right"/>
    </xf>
    <xf numFmtId="0" fontId="4" fillId="0" borderId="15" xfId="0" applyFont="1" applyFill="1" applyBorder="1" applyAlignment="1">
      <alignment horizontal="right"/>
    </xf>
    <xf numFmtId="0" fontId="4" fillId="35" borderId="31" xfId="0" applyFont="1" applyFill="1" applyBorder="1" applyAlignment="1">
      <alignment horizontal="right" vertical="center"/>
    </xf>
    <xf numFmtId="172" fontId="5" fillId="33" borderId="11" xfId="44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172" fontId="5" fillId="0" borderId="13" xfId="44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59" fillId="0" borderId="0" xfId="0" applyFont="1" applyFill="1" applyAlignment="1">
      <alignment horizontal="right"/>
    </xf>
    <xf numFmtId="172" fontId="5" fillId="0" borderId="0" xfId="44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172" fontId="5" fillId="0" borderId="11" xfId="46" applyNumberFormat="1" applyFont="1" applyFill="1" applyBorder="1" applyAlignment="1">
      <alignment/>
    </xf>
    <xf numFmtId="0" fontId="5" fillId="0" borderId="11" xfId="60" applyFont="1" applyFill="1" applyBorder="1">
      <alignment/>
      <protection/>
    </xf>
    <xf numFmtId="0" fontId="5" fillId="0" borderId="11" xfId="60" applyFont="1" applyFill="1" applyBorder="1" applyAlignment="1">
      <alignment horizontal="right"/>
      <protection/>
    </xf>
    <xf numFmtId="0" fontId="5" fillId="0" borderId="11" xfId="60" applyFont="1" applyFill="1" applyBorder="1" applyAlignment="1">
      <alignment/>
      <protection/>
    </xf>
    <xf numFmtId="172" fontId="5" fillId="0" borderId="11" xfId="60" applyNumberFormat="1" applyFont="1" applyFill="1" applyBorder="1" applyAlignment="1">
      <alignment/>
      <protection/>
    </xf>
    <xf numFmtId="0" fontId="5" fillId="0" borderId="11" xfId="60" applyFont="1" applyFill="1" applyBorder="1" applyAlignment="1">
      <alignment horizontal="right" vertical="center" wrapText="1"/>
      <protection/>
    </xf>
    <xf numFmtId="43" fontId="5" fillId="0" borderId="11" xfId="46" applyFont="1" applyFill="1" applyBorder="1" applyAlignment="1">
      <alignment/>
    </xf>
    <xf numFmtId="43" fontId="5" fillId="0" borderId="12" xfId="46" applyFont="1" applyFill="1" applyBorder="1" applyAlignment="1">
      <alignment/>
    </xf>
    <xf numFmtId="0" fontId="5" fillId="0" borderId="12" xfId="60" applyFont="1" applyFill="1" applyBorder="1" applyAlignment="1">
      <alignment/>
      <protection/>
    </xf>
    <xf numFmtId="0" fontId="5" fillId="0" borderId="12" xfId="60" applyFont="1" applyFill="1" applyBorder="1" applyAlignment="1">
      <alignment horizontal="right" vertical="center" wrapText="1"/>
      <protection/>
    </xf>
    <xf numFmtId="0" fontId="4" fillId="0" borderId="37" xfId="0" applyFont="1" applyFill="1" applyBorder="1" applyAlignment="1">
      <alignment horizontal="left" vertical="center" wrapText="1"/>
    </xf>
    <xf numFmtId="173" fontId="5" fillId="0" borderId="11" xfId="45" applyNumberFormat="1" applyFont="1" applyFill="1" applyBorder="1" applyAlignment="1">
      <alignment vertical="top"/>
    </xf>
    <xf numFmtId="173" fontId="5" fillId="0" borderId="11" xfId="45" applyNumberFormat="1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right" vertical="center" wrapText="1"/>
    </xf>
    <xf numFmtId="43" fontId="4" fillId="0" borderId="42" xfId="44" applyFont="1" applyFill="1" applyBorder="1" applyAlignment="1">
      <alignment/>
    </xf>
    <xf numFmtId="0" fontId="4" fillId="0" borderId="42" xfId="0" applyFont="1" applyFill="1" applyBorder="1" applyAlignment="1">
      <alignment vertical="center"/>
    </xf>
    <xf numFmtId="0" fontId="4" fillId="0" borderId="42" xfId="0" applyFont="1" applyFill="1" applyBorder="1" applyAlignment="1">
      <alignment/>
    </xf>
    <xf numFmtId="172" fontId="4" fillId="0" borderId="42" xfId="44" applyNumberFormat="1" applyFont="1" applyFill="1" applyBorder="1" applyAlignment="1">
      <alignment/>
    </xf>
    <xf numFmtId="3" fontId="4" fillId="0" borderId="42" xfId="0" applyNumberFormat="1" applyFont="1" applyFill="1" applyBorder="1" applyAlignment="1">
      <alignment/>
    </xf>
    <xf numFmtId="0" fontId="4" fillId="0" borderId="42" xfId="0" applyFont="1" applyFill="1" applyBorder="1" applyAlignment="1">
      <alignment horizontal="right"/>
    </xf>
    <xf numFmtId="0" fontId="5" fillId="0" borderId="42" xfId="0" applyFont="1" applyFill="1" applyBorder="1" applyAlignment="1">
      <alignment horizontal="left" vertical="top"/>
    </xf>
    <xf numFmtId="0" fontId="4" fillId="0" borderId="42" xfId="0" applyFont="1" applyFill="1" applyBorder="1" applyAlignment="1">
      <alignment horizontal="left" vertical="center"/>
    </xf>
    <xf numFmtId="172" fontId="4" fillId="0" borderId="42" xfId="44" applyNumberFormat="1" applyFont="1" applyFill="1" applyBorder="1" applyAlignment="1">
      <alignment horizontal="right"/>
    </xf>
    <xf numFmtId="0" fontId="4" fillId="35" borderId="13" xfId="0" applyFont="1" applyFill="1" applyBorder="1" applyAlignment="1">
      <alignment horizontal="left" vertical="top"/>
    </xf>
    <xf numFmtId="0" fontId="5" fillId="0" borderId="43" xfId="0" applyFont="1" applyFill="1" applyBorder="1" applyAlignment="1">
      <alignment horizontal="left" vertical="top"/>
    </xf>
    <xf numFmtId="0" fontId="4" fillId="0" borderId="43" xfId="0" applyFont="1" applyFill="1" applyBorder="1" applyAlignment="1">
      <alignment horizontal="left" vertical="center"/>
    </xf>
    <xf numFmtId="43" fontId="4" fillId="0" borderId="43" xfId="44" applyFont="1" applyFill="1" applyBorder="1" applyAlignment="1">
      <alignment/>
    </xf>
    <xf numFmtId="172" fontId="4" fillId="0" borderId="43" xfId="44" applyNumberFormat="1" applyFont="1" applyFill="1" applyBorder="1" applyAlignment="1">
      <alignment/>
    </xf>
    <xf numFmtId="172" fontId="4" fillId="0" borderId="43" xfId="44" applyNumberFormat="1" applyFont="1" applyFill="1" applyBorder="1" applyAlignment="1">
      <alignment horizontal="right"/>
    </xf>
    <xf numFmtId="0" fontId="4" fillId="33" borderId="44" xfId="0" applyFont="1" applyFill="1" applyBorder="1" applyAlignment="1">
      <alignment horizontal="left" vertical="top"/>
    </xf>
    <xf numFmtId="0" fontId="4" fillId="33" borderId="43" xfId="0" applyFont="1" applyFill="1" applyBorder="1" applyAlignment="1">
      <alignment horizontal="left" vertical="center"/>
    </xf>
    <xf numFmtId="0" fontId="5" fillId="33" borderId="43" xfId="0" applyFont="1" applyFill="1" applyBorder="1" applyAlignment="1">
      <alignment horizontal="left" vertical="center"/>
    </xf>
    <xf numFmtId="43" fontId="5" fillId="33" borderId="43" xfId="44" applyFont="1" applyFill="1" applyBorder="1" applyAlignment="1">
      <alignment/>
    </xf>
    <xf numFmtId="172" fontId="5" fillId="33" borderId="43" xfId="44" applyNumberFormat="1" applyFont="1" applyFill="1" applyBorder="1" applyAlignment="1">
      <alignment/>
    </xf>
    <xf numFmtId="172" fontId="5" fillId="33" borderId="43" xfId="44" applyNumberFormat="1" applyFont="1" applyFill="1" applyBorder="1" applyAlignment="1">
      <alignment horizontal="right"/>
    </xf>
    <xf numFmtId="0" fontId="4" fillId="36" borderId="13" xfId="0" applyFont="1" applyFill="1" applyBorder="1" applyAlignment="1">
      <alignment horizontal="left" vertical="center"/>
    </xf>
    <xf numFmtId="0" fontId="5" fillId="36" borderId="13" xfId="0" applyFont="1" applyFill="1" applyBorder="1" applyAlignment="1">
      <alignment horizontal="left" vertical="center"/>
    </xf>
    <xf numFmtId="43" fontId="5" fillId="36" borderId="13" xfId="44" applyFont="1" applyFill="1" applyBorder="1" applyAlignment="1">
      <alignment/>
    </xf>
    <xf numFmtId="172" fontId="5" fillId="36" borderId="13" xfId="44" applyNumberFormat="1" applyFont="1" applyFill="1" applyBorder="1" applyAlignment="1">
      <alignment/>
    </xf>
    <xf numFmtId="172" fontId="5" fillId="36" borderId="13" xfId="44" applyNumberFormat="1" applyFont="1" applyFill="1" applyBorder="1" applyAlignment="1">
      <alignment horizontal="right"/>
    </xf>
    <xf numFmtId="0" fontId="5" fillId="0" borderId="45" xfId="0" applyFont="1" applyFill="1" applyBorder="1" applyAlignment="1">
      <alignment horizontal="left" vertical="top"/>
    </xf>
    <xf numFmtId="0" fontId="5" fillId="0" borderId="37" xfId="0" applyFont="1" applyFill="1" applyBorder="1" applyAlignment="1">
      <alignment horizontal="right" vertical="center" wrapText="1"/>
    </xf>
    <xf numFmtId="0" fontId="5" fillId="0" borderId="46" xfId="0" applyFont="1" applyFill="1" applyBorder="1" applyAlignment="1">
      <alignment horizontal="left" vertical="top"/>
    </xf>
    <xf numFmtId="43" fontId="4" fillId="0" borderId="47" xfId="44" applyFont="1" applyFill="1" applyBorder="1" applyAlignment="1">
      <alignment/>
    </xf>
    <xf numFmtId="0" fontId="4" fillId="0" borderId="47" xfId="0" applyFont="1" applyFill="1" applyBorder="1" applyAlignment="1">
      <alignment vertical="center"/>
    </xf>
    <xf numFmtId="0" fontId="4" fillId="0" borderId="47" xfId="0" applyFont="1" applyFill="1" applyBorder="1" applyAlignment="1">
      <alignment/>
    </xf>
    <xf numFmtId="172" fontId="4" fillId="0" borderId="47" xfId="44" applyNumberFormat="1" applyFont="1" applyFill="1" applyBorder="1" applyAlignment="1">
      <alignment/>
    </xf>
    <xf numFmtId="3" fontId="4" fillId="0" borderId="47" xfId="0" applyNumberFormat="1" applyFont="1" applyFill="1" applyBorder="1" applyAlignment="1">
      <alignment/>
    </xf>
    <xf numFmtId="0" fontId="4" fillId="0" borderId="47" xfId="0" applyFont="1" applyFill="1" applyBorder="1" applyAlignment="1">
      <alignment horizontal="right"/>
    </xf>
    <xf numFmtId="172" fontId="5" fillId="0" borderId="0" xfId="0" applyNumberFormat="1" applyFont="1" applyFill="1" applyBorder="1" applyAlignment="1">
      <alignment horizontal="right"/>
    </xf>
    <xf numFmtId="43" fontId="59" fillId="0" borderId="0" xfId="0" applyNumberFormat="1" applyFont="1" applyFill="1" applyAlignment="1">
      <alignment horizontal="right"/>
    </xf>
    <xf numFmtId="3" fontId="59" fillId="0" borderId="0" xfId="0" applyNumberFormat="1" applyFont="1" applyFill="1" applyAlignment="1">
      <alignment horizontal="right"/>
    </xf>
    <xf numFmtId="0" fontId="6" fillId="0" borderId="0" xfId="0" applyFont="1" applyFill="1" applyBorder="1" applyAlignment="1">
      <alignment horizontal="right"/>
    </xf>
    <xf numFmtId="172" fontId="5" fillId="0" borderId="18" xfId="44" applyNumberFormat="1" applyFont="1" applyFill="1" applyBorder="1" applyAlignment="1" applyProtection="1">
      <alignment horizontal="right" vertical="top"/>
      <protection locked="0"/>
    </xf>
    <xf numFmtId="172" fontId="5" fillId="0" borderId="21" xfId="44" applyNumberFormat="1" applyFont="1" applyFill="1" applyBorder="1" applyAlignment="1" applyProtection="1">
      <alignment horizontal="right" vertical="top"/>
      <protection locked="0"/>
    </xf>
    <xf numFmtId="172" fontId="5" fillId="0" borderId="24" xfId="44" applyNumberFormat="1" applyFont="1" applyFill="1" applyBorder="1" applyAlignment="1" applyProtection="1">
      <alignment horizontal="right" vertical="top"/>
      <protection locked="0"/>
    </xf>
    <xf numFmtId="172" fontId="5" fillId="0" borderId="27" xfId="44" applyNumberFormat="1" applyFont="1" applyFill="1" applyBorder="1" applyAlignment="1">
      <alignment horizontal="right" vertical="center"/>
    </xf>
    <xf numFmtId="0" fontId="5" fillId="0" borderId="28" xfId="0" applyFont="1" applyFill="1" applyBorder="1" applyAlignment="1">
      <alignment horizontal="right" vertical="center"/>
    </xf>
    <xf numFmtId="0" fontId="5" fillId="34" borderId="28" xfId="0" applyFont="1" applyFill="1" applyBorder="1" applyAlignment="1">
      <alignment horizontal="right" vertical="top"/>
    </xf>
    <xf numFmtId="0" fontId="5" fillId="35" borderId="19" xfId="0" applyFont="1" applyFill="1" applyBorder="1" applyAlignment="1">
      <alignment horizontal="right" vertical="center"/>
    </xf>
    <xf numFmtId="0" fontId="5" fillId="0" borderId="42" xfId="0" applyFont="1" applyFill="1" applyBorder="1" applyAlignment="1">
      <alignment horizontal="right"/>
    </xf>
    <xf numFmtId="0" fontId="5" fillId="35" borderId="31" xfId="0" applyFont="1" applyFill="1" applyBorder="1" applyAlignment="1">
      <alignment horizontal="right" vertical="center"/>
    </xf>
    <xf numFmtId="172" fontId="5" fillId="0" borderId="42" xfId="44" applyNumberFormat="1" applyFont="1" applyFill="1" applyBorder="1" applyAlignment="1">
      <alignment horizontal="right"/>
    </xf>
    <xf numFmtId="172" fontId="5" fillId="0" borderId="43" xfId="44" applyNumberFormat="1" applyFont="1" applyFill="1" applyBorder="1" applyAlignment="1">
      <alignment horizontal="right"/>
    </xf>
    <xf numFmtId="0" fontId="5" fillId="0" borderId="47" xfId="0" applyFont="1" applyFill="1" applyBorder="1" applyAlignment="1">
      <alignment horizontal="right"/>
    </xf>
    <xf numFmtId="0" fontId="5" fillId="0" borderId="15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4" fillId="35" borderId="48" xfId="0" applyFont="1" applyFill="1" applyBorder="1" applyAlignment="1">
      <alignment horizontal="left" vertical="top"/>
    </xf>
    <xf numFmtId="173" fontId="5" fillId="0" borderId="12" xfId="45" applyNumberFormat="1" applyFont="1" applyFill="1" applyBorder="1" applyAlignment="1">
      <alignment horizontal="left" vertical="top" wrapText="1"/>
    </xf>
    <xf numFmtId="0" fontId="5" fillId="0" borderId="42" xfId="0" applyFont="1" applyFill="1" applyBorder="1" applyAlignment="1">
      <alignment horizontal="left" vertical="top" wrapText="1"/>
    </xf>
    <xf numFmtId="43" fontId="4" fillId="0" borderId="42" xfId="44" applyFont="1" applyFill="1" applyBorder="1" applyAlignment="1">
      <alignment wrapText="1"/>
    </xf>
    <xf numFmtId="0" fontId="4" fillId="0" borderId="42" xfId="0" applyFont="1" applyFill="1" applyBorder="1" applyAlignment="1">
      <alignment/>
    </xf>
    <xf numFmtId="172" fontId="4" fillId="0" borderId="42" xfId="44" applyNumberFormat="1" applyFont="1" applyFill="1" applyBorder="1" applyAlignment="1">
      <alignment/>
    </xf>
    <xf numFmtId="3" fontId="4" fillId="0" borderId="42" xfId="0" applyNumberFormat="1" applyFont="1" applyFill="1" applyBorder="1" applyAlignment="1">
      <alignment/>
    </xf>
    <xf numFmtId="0" fontId="4" fillId="0" borderId="43" xfId="0" applyFont="1" applyFill="1" applyBorder="1" applyAlignment="1">
      <alignment vertical="center"/>
    </xf>
    <xf numFmtId="0" fontId="4" fillId="0" borderId="43" xfId="0" applyFont="1" applyFill="1" applyBorder="1" applyAlignment="1">
      <alignment/>
    </xf>
    <xf numFmtId="0" fontId="5" fillId="0" borderId="43" xfId="0" applyFont="1" applyFill="1" applyBorder="1" applyAlignment="1">
      <alignment horizontal="right"/>
    </xf>
    <xf numFmtId="3" fontId="4" fillId="0" borderId="43" xfId="0" applyNumberFormat="1" applyFont="1" applyFill="1" applyBorder="1" applyAlignment="1">
      <alignment/>
    </xf>
    <xf numFmtId="0" fontId="4" fillId="0" borderId="43" xfId="0" applyFont="1" applyFill="1" applyBorder="1" applyAlignment="1">
      <alignment horizontal="right"/>
    </xf>
    <xf numFmtId="0" fontId="5" fillId="0" borderId="49" xfId="0" applyFont="1" applyFill="1" applyBorder="1" applyAlignment="1">
      <alignment horizontal="left" vertical="top" wrapText="1"/>
    </xf>
    <xf numFmtId="0" fontId="5" fillId="0" borderId="48" xfId="0" applyFont="1" applyFill="1" applyBorder="1" applyAlignment="1">
      <alignment horizontal="left" vertical="top" wrapText="1"/>
    </xf>
    <xf numFmtId="0" fontId="5" fillId="0" borderId="50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/>
    </xf>
    <xf numFmtId="0" fontId="4" fillId="37" borderId="28" xfId="0" applyFont="1" applyFill="1" applyBorder="1" applyAlignment="1">
      <alignment vertical="center"/>
    </xf>
    <xf numFmtId="172" fontId="4" fillId="37" borderId="41" xfId="42" applyNumberFormat="1" applyFont="1" applyFill="1" applyBorder="1" applyAlignment="1">
      <alignment horizontal="right" vertical="center" wrapText="1"/>
    </xf>
    <xf numFmtId="0" fontId="4" fillId="37" borderId="28" xfId="0" applyFont="1" applyFill="1" applyBorder="1" applyAlignment="1">
      <alignment vertical="top"/>
    </xf>
    <xf numFmtId="172" fontId="4" fillId="37" borderId="42" xfId="42" applyNumberFormat="1" applyFont="1" applyFill="1" applyBorder="1" applyAlignment="1">
      <alignment horizontal="right"/>
    </xf>
    <xf numFmtId="172" fontId="4" fillId="37" borderId="43" xfId="42" applyNumberFormat="1" applyFont="1" applyFill="1" applyBorder="1" applyAlignment="1">
      <alignment horizontal="right"/>
    </xf>
    <xf numFmtId="172" fontId="4" fillId="37" borderId="47" xfId="42" applyNumberFormat="1" applyFont="1" applyFill="1" applyBorder="1" applyAlignment="1">
      <alignment horizontal="right"/>
    </xf>
    <xf numFmtId="172" fontId="4" fillId="37" borderId="12" xfId="42" applyNumberFormat="1" applyFont="1" applyFill="1" applyBorder="1" applyAlignment="1">
      <alignment horizontal="right"/>
    </xf>
    <xf numFmtId="172" fontId="4" fillId="37" borderId="15" xfId="42" applyNumberFormat="1" applyFont="1" applyFill="1" applyBorder="1" applyAlignment="1">
      <alignment horizontal="right"/>
    </xf>
    <xf numFmtId="172" fontId="4" fillId="37" borderId="11" xfId="42" applyNumberFormat="1" applyFont="1" applyFill="1" applyBorder="1" applyAlignment="1">
      <alignment horizontal="right"/>
    </xf>
    <xf numFmtId="0" fontId="4" fillId="37" borderId="37" xfId="0" applyFont="1" applyFill="1" applyBorder="1" applyAlignment="1">
      <alignment horizontal="left" vertical="center" wrapText="1"/>
    </xf>
    <xf numFmtId="9" fontId="4" fillId="37" borderId="0" xfId="63" applyFont="1" applyFill="1" applyBorder="1" applyAlignment="1">
      <alignment horizontal="right"/>
    </xf>
    <xf numFmtId="172" fontId="60" fillId="37" borderId="0" xfId="42" applyNumberFormat="1" applyFont="1" applyFill="1" applyAlignment="1">
      <alignment horizontal="right"/>
    </xf>
    <xf numFmtId="172" fontId="61" fillId="37" borderId="0" xfId="42" applyNumberFormat="1" applyFont="1" applyFill="1" applyAlignment="1">
      <alignment horizontal="right"/>
    </xf>
    <xf numFmtId="172" fontId="62" fillId="0" borderId="0" xfId="42" applyNumberFormat="1" applyFont="1" applyFill="1" applyBorder="1" applyAlignment="1">
      <alignment/>
    </xf>
    <xf numFmtId="172" fontId="63" fillId="0" borderId="0" xfId="42" applyNumberFormat="1" applyFont="1" applyFill="1" applyAlignment="1">
      <alignment horizontal="right"/>
    </xf>
    <xf numFmtId="172" fontId="63" fillId="0" borderId="0" xfId="42" applyNumberFormat="1" applyFont="1" applyFill="1" applyAlignment="1">
      <alignment/>
    </xf>
    <xf numFmtId="172" fontId="63" fillId="0" borderId="0" xfId="42" applyNumberFormat="1" applyFont="1" applyFill="1" applyBorder="1" applyAlignment="1">
      <alignment horizontal="right"/>
    </xf>
    <xf numFmtId="172" fontId="63" fillId="0" borderId="0" xfId="42" applyNumberFormat="1" applyFont="1" applyFill="1" applyBorder="1" applyAlignment="1">
      <alignment/>
    </xf>
    <xf numFmtId="172" fontId="5" fillId="0" borderId="11" xfId="42" applyNumberFormat="1" applyFont="1" applyFill="1" applyBorder="1" applyAlignment="1">
      <alignment horizontal="right"/>
    </xf>
    <xf numFmtId="172" fontId="4" fillId="0" borderId="11" xfId="42" applyNumberFormat="1" applyFont="1" applyFill="1" applyBorder="1" applyAlignment="1">
      <alignment horizontal="right"/>
    </xf>
    <xf numFmtId="172" fontId="4" fillId="0" borderId="11" xfId="42" applyNumberFormat="1" applyFont="1" applyFill="1" applyBorder="1" applyAlignment="1">
      <alignment/>
    </xf>
    <xf numFmtId="172" fontId="4" fillId="0" borderId="12" xfId="42" applyNumberFormat="1" applyFont="1" applyFill="1" applyBorder="1" applyAlignment="1">
      <alignment horizontal="right"/>
    </xf>
    <xf numFmtId="172" fontId="4" fillId="0" borderId="12" xfId="42" applyNumberFormat="1" applyFont="1" applyFill="1" applyBorder="1" applyAlignment="1">
      <alignment/>
    </xf>
    <xf numFmtId="172" fontId="4" fillId="0" borderId="42" xfId="42" applyNumberFormat="1" applyFont="1" applyFill="1" applyBorder="1" applyAlignment="1">
      <alignment horizontal="right"/>
    </xf>
    <xf numFmtId="172" fontId="4" fillId="0" borderId="41" xfId="42" applyNumberFormat="1" applyFont="1" applyFill="1" applyBorder="1" applyAlignment="1">
      <alignment horizontal="center" vertical="top" wrapText="1"/>
    </xf>
    <xf numFmtId="172" fontId="4" fillId="37" borderId="51" xfId="42" applyNumberFormat="1" applyFont="1" applyFill="1" applyBorder="1" applyAlignment="1">
      <alignment horizontal="right" vertical="top" wrapText="1"/>
    </xf>
    <xf numFmtId="0" fontId="6" fillId="0" borderId="0" xfId="0" applyFont="1" applyFill="1" applyAlignment="1">
      <alignment wrapText="1"/>
    </xf>
    <xf numFmtId="172" fontId="4" fillId="0" borderId="42" xfId="42" applyNumberFormat="1" applyFont="1" applyFill="1" applyBorder="1" applyAlignment="1">
      <alignment/>
    </xf>
    <xf numFmtId="172" fontId="4" fillId="37" borderId="52" xfId="42" applyNumberFormat="1" applyFont="1" applyFill="1" applyBorder="1" applyAlignment="1">
      <alignment horizontal="right"/>
    </xf>
    <xf numFmtId="172" fontId="4" fillId="37" borderId="53" xfId="42" applyNumberFormat="1" applyFont="1" applyFill="1" applyBorder="1" applyAlignment="1">
      <alignment horizontal="right"/>
    </xf>
    <xf numFmtId="172" fontId="4" fillId="0" borderId="43" xfId="42" applyNumberFormat="1" applyFont="1" applyFill="1" applyBorder="1" applyAlignment="1">
      <alignment/>
    </xf>
    <xf numFmtId="172" fontId="4" fillId="0" borderId="43" xfId="42" applyNumberFormat="1" applyFont="1" applyFill="1" applyBorder="1" applyAlignment="1">
      <alignment horizontal="right"/>
    </xf>
    <xf numFmtId="172" fontId="4" fillId="37" borderId="30" xfId="42" applyNumberFormat="1" applyFont="1" applyFill="1" applyBorder="1" applyAlignment="1">
      <alignment horizontal="right"/>
    </xf>
    <xf numFmtId="172" fontId="4" fillId="33" borderId="43" xfId="42" applyNumberFormat="1" applyFont="1" applyFill="1" applyBorder="1" applyAlignment="1">
      <alignment horizontal="right"/>
    </xf>
    <xf numFmtId="0" fontId="4" fillId="37" borderId="11" xfId="0" applyFont="1" applyFill="1" applyBorder="1" applyAlignment="1">
      <alignment horizontal="right" vertical="center"/>
    </xf>
    <xf numFmtId="0" fontId="6" fillId="36" borderId="0" xfId="0" applyFont="1" applyFill="1" applyAlignment="1">
      <alignment/>
    </xf>
    <xf numFmtId="172" fontId="5" fillId="0" borderId="12" xfId="42" applyNumberFormat="1" applyFont="1" applyFill="1" applyBorder="1" applyAlignment="1">
      <alignment horizontal="right"/>
    </xf>
    <xf numFmtId="172" fontId="4" fillId="0" borderId="15" xfId="42" applyNumberFormat="1" applyFont="1" applyFill="1" applyBorder="1" applyAlignment="1">
      <alignment/>
    </xf>
    <xf numFmtId="172" fontId="4" fillId="0" borderId="15" xfId="42" applyNumberFormat="1" applyFont="1" applyFill="1" applyBorder="1" applyAlignment="1">
      <alignment horizontal="right"/>
    </xf>
    <xf numFmtId="172" fontId="4" fillId="0" borderId="11" xfId="42" applyNumberFormat="1" applyFont="1" applyFill="1" applyBorder="1" applyAlignment="1">
      <alignment horizontal="right" vertical="center" wrapText="1"/>
    </xf>
    <xf numFmtId="172" fontId="5" fillId="0" borderId="12" xfId="42" applyNumberFormat="1" applyFont="1" applyFill="1" applyBorder="1" applyAlignment="1">
      <alignment horizontal="right" vertical="center" wrapText="1"/>
    </xf>
    <xf numFmtId="172" fontId="5" fillId="0" borderId="11" xfId="42" applyNumberFormat="1" applyFont="1" applyFill="1" applyBorder="1" applyAlignment="1">
      <alignment horizontal="right" vertical="center" wrapText="1"/>
    </xf>
    <xf numFmtId="172" fontId="4" fillId="0" borderId="0" xfId="42" applyNumberFormat="1" applyFont="1" applyFill="1" applyBorder="1" applyAlignment="1">
      <alignment/>
    </xf>
    <xf numFmtId="172" fontId="4" fillId="0" borderId="0" xfId="42" applyNumberFormat="1" applyFont="1" applyFill="1" applyBorder="1" applyAlignment="1">
      <alignment horizontal="right"/>
    </xf>
    <xf numFmtId="172" fontId="4" fillId="37" borderId="0" xfId="42" applyNumberFormat="1" applyFont="1" applyFill="1" applyBorder="1" applyAlignment="1">
      <alignment horizontal="right"/>
    </xf>
    <xf numFmtId="0" fontId="14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172" fontId="14" fillId="37" borderId="0" xfId="42" applyNumberFormat="1" applyFont="1" applyFill="1" applyAlignment="1">
      <alignment horizontal="right"/>
    </xf>
    <xf numFmtId="172" fontId="14" fillId="0" borderId="0" xfId="42" applyNumberFormat="1" applyFont="1" applyFill="1" applyAlignment="1">
      <alignment/>
    </xf>
    <xf numFmtId="172" fontId="14" fillId="0" borderId="0" xfId="42" applyNumberFormat="1" applyFont="1" applyFill="1" applyAlignment="1">
      <alignment horizontal="right"/>
    </xf>
    <xf numFmtId="172" fontId="5" fillId="0" borderId="11" xfId="42" applyNumberFormat="1" applyFont="1" applyFill="1" applyBorder="1" applyAlignment="1">
      <alignment/>
    </xf>
    <xf numFmtId="172" fontId="5" fillId="0" borderId="12" xfId="42" applyNumberFormat="1" applyFont="1" applyFill="1" applyBorder="1" applyAlignment="1">
      <alignment/>
    </xf>
    <xf numFmtId="172" fontId="5" fillId="0" borderId="10" xfId="42" applyNumberFormat="1" applyFont="1" applyFill="1" applyBorder="1" applyAlignment="1">
      <alignment horizontal="left" vertical="center"/>
    </xf>
    <xf numFmtId="172" fontId="5" fillId="0" borderId="10" xfId="42" applyNumberFormat="1" applyFont="1" applyFill="1" applyBorder="1" applyAlignment="1">
      <alignment horizontal="right" vertical="center"/>
    </xf>
    <xf numFmtId="172" fontId="5" fillId="0" borderId="10" xfId="42" applyNumberFormat="1" applyFont="1" applyFill="1" applyBorder="1" applyAlignment="1">
      <alignment vertical="center"/>
    </xf>
    <xf numFmtId="172" fontId="4" fillId="37" borderId="10" xfId="42" applyNumberFormat="1" applyFont="1" applyFill="1" applyBorder="1" applyAlignment="1">
      <alignment horizontal="right" vertical="center"/>
    </xf>
    <xf numFmtId="172" fontId="5" fillId="0" borderId="0" xfId="42" applyNumberFormat="1" applyFont="1" applyFill="1" applyBorder="1" applyAlignment="1">
      <alignment horizontal="left" vertical="center"/>
    </xf>
    <xf numFmtId="172" fontId="5" fillId="0" borderId="0" xfId="42" applyNumberFormat="1" applyFont="1" applyFill="1" applyBorder="1" applyAlignment="1">
      <alignment horizontal="right" vertical="center"/>
    </xf>
    <xf numFmtId="172" fontId="5" fillId="0" borderId="0" xfId="42" applyNumberFormat="1" applyFont="1" applyFill="1" applyBorder="1" applyAlignment="1">
      <alignment vertical="center"/>
    </xf>
    <xf numFmtId="172" fontId="4" fillId="37" borderId="0" xfId="42" applyNumberFormat="1" applyFont="1" applyFill="1" applyBorder="1" applyAlignment="1">
      <alignment horizontal="right" vertical="center"/>
    </xf>
    <xf numFmtId="172" fontId="5" fillId="0" borderId="16" xfId="42" applyNumberFormat="1" applyFont="1" applyFill="1" applyBorder="1" applyAlignment="1">
      <alignment horizontal="left" vertical="center"/>
    </xf>
    <xf numFmtId="172" fontId="4" fillId="0" borderId="16" xfId="42" applyNumberFormat="1" applyFont="1" applyFill="1" applyBorder="1" applyAlignment="1">
      <alignment horizontal="right" vertical="center"/>
    </xf>
    <xf numFmtId="172" fontId="5" fillId="0" borderId="16" xfId="42" applyNumberFormat="1" applyFont="1" applyFill="1" applyBorder="1" applyAlignment="1">
      <alignment vertical="center"/>
    </xf>
    <xf numFmtId="172" fontId="4" fillId="37" borderId="16" xfId="42" applyNumberFormat="1" applyFont="1" applyFill="1" applyBorder="1" applyAlignment="1">
      <alignment horizontal="right" vertical="center"/>
    </xf>
    <xf numFmtId="0" fontId="4" fillId="37" borderId="27" xfId="0" applyFont="1" applyFill="1" applyBorder="1" applyAlignment="1">
      <alignment vertical="center"/>
    </xf>
    <xf numFmtId="0" fontId="4" fillId="0" borderId="54" xfId="0" applyFont="1" applyFill="1" applyBorder="1" applyAlignment="1">
      <alignment horizontal="left" vertical="center"/>
    </xf>
    <xf numFmtId="0" fontId="5" fillId="0" borderId="54" xfId="0" applyFont="1" applyFill="1" applyBorder="1" applyAlignment="1">
      <alignment horizontal="left" vertical="top" wrapText="1"/>
    </xf>
    <xf numFmtId="43" fontId="4" fillId="0" borderId="11" xfId="44" applyFont="1" applyFill="1" applyBorder="1" applyAlignment="1">
      <alignment/>
    </xf>
    <xf numFmtId="0" fontId="4" fillId="0" borderId="11" xfId="0" applyFont="1" applyFill="1" applyBorder="1" applyAlignment="1">
      <alignment/>
    </xf>
    <xf numFmtId="172" fontId="4" fillId="0" borderId="11" xfId="44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0" fontId="4" fillId="35" borderId="14" xfId="0" applyFont="1" applyFill="1" applyBorder="1" applyAlignment="1">
      <alignment horizontal="left" vertical="top"/>
    </xf>
    <xf numFmtId="0" fontId="4" fillId="35" borderId="11" xfId="0" applyFont="1" applyFill="1" applyBorder="1" applyAlignment="1">
      <alignment vertical="center"/>
    </xf>
    <xf numFmtId="0" fontId="5" fillId="35" borderId="11" xfId="0" applyFont="1" applyFill="1" applyBorder="1" applyAlignment="1">
      <alignment horizontal="right" vertical="center"/>
    </xf>
    <xf numFmtId="0" fontId="4" fillId="35" borderId="11" xfId="0" applyFont="1" applyFill="1" applyBorder="1" applyAlignment="1">
      <alignment horizontal="right" vertical="center"/>
    </xf>
    <xf numFmtId="0" fontId="5" fillId="0" borderId="53" xfId="0" applyFont="1" applyFill="1" applyBorder="1" applyAlignment="1">
      <alignment horizontal="left" vertical="top"/>
    </xf>
    <xf numFmtId="172" fontId="5" fillId="33" borderId="11" xfId="44" applyNumberFormat="1" applyFont="1" applyFill="1" applyBorder="1" applyAlignment="1">
      <alignment/>
    </xf>
    <xf numFmtId="0" fontId="5" fillId="0" borderId="12" xfId="0" applyFont="1" applyFill="1" applyBorder="1" applyAlignment="1">
      <alignment horizontal="right" vertical="center" wrapText="1"/>
    </xf>
    <xf numFmtId="172" fontId="4" fillId="37" borderId="11" xfId="42" applyNumberFormat="1" applyFont="1" applyFill="1" applyBorder="1" applyAlignment="1">
      <alignment/>
    </xf>
    <xf numFmtId="172" fontId="4" fillId="33" borderId="13" xfId="0" applyNumberFormat="1" applyFont="1" applyFill="1" applyBorder="1" applyAlignment="1">
      <alignment horizontal="right" vertical="center"/>
    </xf>
    <xf numFmtId="172" fontId="4" fillId="37" borderId="30" xfId="0" applyNumberFormat="1" applyFont="1" applyFill="1" applyBorder="1" applyAlignment="1">
      <alignment horizontal="right" vertical="center"/>
    </xf>
    <xf numFmtId="172" fontId="4" fillId="0" borderId="11" xfId="42" applyNumberFormat="1" applyFont="1" applyFill="1" applyBorder="1" applyAlignment="1">
      <alignment horizontal="right" vertical="center"/>
    </xf>
    <xf numFmtId="172" fontId="4" fillId="37" borderId="12" xfId="42" applyNumberFormat="1" applyFont="1" applyFill="1" applyBorder="1" applyAlignment="1">
      <alignment/>
    </xf>
    <xf numFmtId="172" fontId="4" fillId="0" borderId="12" xfId="42" applyNumberFormat="1" applyFont="1" applyFill="1" applyBorder="1" applyAlignment="1">
      <alignment horizontal="right" vertical="center"/>
    </xf>
    <xf numFmtId="0" fontId="5" fillId="0" borderId="47" xfId="0" applyFont="1" applyFill="1" applyBorder="1" applyAlignment="1">
      <alignment horizontal="left" vertical="top" wrapText="1"/>
    </xf>
    <xf numFmtId="43" fontId="4" fillId="0" borderId="47" xfId="44" applyFont="1" applyFill="1" applyBorder="1" applyAlignment="1">
      <alignment wrapText="1"/>
    </xf>
    <xf numFmtId="0" fontId="4" fillId="0" borderId="47" xfId="0" applyFont="1" applyFill="1" applyBorder="1" applyAlignment="1">
      <alignment/>
    </xf>
    <xf numFmtId="172" fontId="4" fillId="0" borderId="47" xfId="44" applyNumberFormat="1" applyFont="1" applyFill="1" applyBorder="1" applyAlignment="1">
      <alignment/>
    </xf>
    <xf numFmtId="3" fontId="4" fillId="0" borderId="47" xfId="0" applyNumberFormat="1" applyFont="1" applyFill="1" applyBorder="1" applyAlignment="1">
      <alignment/>
    </xf>
    <xf numFmtId="172" fontId="4" fillId="0" borderId="47" xfId="42" applyNumberFormat="1" applyFont="1" applyFill="1" applyBorder="1" applyAlignment="1">
      <alignment/>
    </xf>
    <xf numFmtId="172" fontId="4" fillId="0" borderId="47" xfId="42" applyNumberFormat="1" applyFont="1" applyFill="1" applyBorder="1" applyAlignment="1">
      <alignment horizontal="right"/>
    </xf>
    <xf numFmtId="0" fontId="5" fillId="0" borderId="47" xfId="0" applyFont="1" applyFill="1" applyBorder="1" applyAlignment="1">
      <alignment horizontal="center" vertical="top" wrapText="1"/>
    </xf>
    <xf numFmtId="172" fontId="5" fillId="0" borderId="11" xfId="42" applyNumberFormat="1" applyFont="1" applyFill="1" applyBorder="1" applyAlignment="1">
      <alignment/>
    </xf>
    <xf numFmtId="172" fontId="5" fillId="0" borderId="12" xfId="42" applyNumberFormat="1" applyFont="1" applyFill="1" applyBorder="1" applyAlignment="1">
      <alignment/>
    </xf>
    <xf numFmtId="172" fontId="5" fillId="0" borderId="11" xfId="0" applyNumberFormat="1" applyFont="1" applyFill="1" applyBorder="1" applyAlignment="1">
      <alignment horizontal="left" vertical="center"/>
    </xf>
    <xf numFmtId="172" fontId="5" fillId="0" borderId="12" xfId="0" applyNumberFormat="1" applyFont="1" applyFill="1" applyBorder="1" applyAlignment="1">
      <alignment horizontal="left" vertical="center"/>
    </xf>
    <xf numFmtId="172" fontId="5" fillId="33" borderId="13" xfId="0" applyNumberFormat="1" applyFont="1" applyFill="1" applyBorder="1" applyAlignment="1">
      <alignment horizontal="right" vertical="center"/>
    </xf>
    <xf numFmtId="172" fontId="5" fillId="33" borderId="13" xfId="42" applyNumberFormat="1" applyFont="1" applyFill="1" applyBorder="1" applyAlignment="1">
      <alignment/>
    </xf>
    <xf numFmtId="0" fontId="4" fillId="0" borderId="12" xfId="0" applyFont="1" applyFill="1" applyBorder="1" applyAlignment="1">
      <alignment horizontal="left" vertical="top"/>
    </xf>
    <xf numFmtId="0" fontId="4" fillId="35" borderId="34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right" vertical="center" wrapText="1"/>
    </xf>
    <xf numFmtId="0" fontId="5" fillId="0" borderId="54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top" wrapText="1"/>
    </xf>
    <xf numFmtId="0" fontId="4" fillId="35" borderId="11" xfId="0" applyFont="1" applyFill="1" applyBorder="1" applyAlignment="1">
      <alignment horizontal="left" vertical="top" wrapText="1"/>
    </xf>
    <xf numFmtId="0" fontId="5" fillId="33" borderId="11" xfId="0" applyFont="1" applyFill="1" applyBorder="1" applyAlignment="1">
      <alignment horizontal="left" vertical="top" wrapText="1"/>
    </xf>
    <xf numFmtId="0" fontId="5" fillId="33" borderId="11" xfId="0" applyFont="1" applyFill="1" applyBorder="1" applyAlignment="1">
      <alignment horizontal="right" vertical="top" wrapText="1"/>
    </xf>
    <xf numFmtId="0" fontId="4" fillId="33" borderId="11" xfId="0" applyFont="1" applyFill="1" applyBorder="1" applyAlignment="1">
      <alignment horizontal="right" vertical="top" wrapText="1"/>
    </xf>
    <xf numFmtId="0" fontId="4" fillId="34" borderId="11" xfId="0" applyFont="1" applyFill="1" applyBorder="1" applyAlignment="1">
      <alignment horizontal="right" vertical="top" wrapText="1"/>
    </xf>
    <xf numFmtId="172" fontId="5" fillId="33" borderId="11" xfId="42" applyNumberFormat="1" applyFont="1" applyFill="1" applyBorder="1" applyAlignment="1">
      <alignment/>
    </xf>
    <xf numFmtId="3" fontId="4" fillId="0" borderId="47" xfId="0" applyNumberFormat="1" applyFont="1" applyFill="1" applyBorder="1" applyAlignment="1">
      <alignment horizontal="right"/>
    </xf>
    <xf numFmtId="0" fontId="5" fillId="0" borderId="46" xfId="0" applyFont="1" applyFill="1" applyBorder="1" applyAlignment="1">
      <alignment horizontal="left" vertical="top" wrapText="1"/>
    </xf>
    <xf numFmtId="0" fontId="5" fillId="0" borderId="54" xfId="0" applyFont="1" applyFill="1" applyBorder="1" applyAlignment="1">
      <alignment horizontal="left" vertical="center" wrapText="1"/>
    </xf>
    <xf numFmtId="43" fontId="5" fillId="0" borderId="54" xfId="44" applyFont="1" applyFill="1" applyBorder="1" applyAlignment="1">
      <alignment/>
    </xf>
    <xf numFmtId="172" fontId="5" fillId="0" borderId="54" xfId="44" applyNumberFormat="1" applyFont="1" applyFill="1" applyBorder="1" applyAlignment="1">
      <alignment/>
    </xf>
    <xf numFmtId="172" fontId="5" fillId="0" borderId="54" xfId="44" applyNumberFormat="1" applyFont="1" applyFill="1" applyBorder="1" applyAlignment="1">
      <alignment horizontal="right"/>
    </xf>
    <xf numFmtId="0" fontId="4" fillId="33" borderId="38" xfId="0" applyFont="1" applyFill="1" applyBorder="1" applyAlignment="1">
      <alignment horizontal="left" vertical="top"/>
    </xf>
    <xf numFmtId="172" fontId="4" fillId="37" borderId="11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left" vertical="top"/>
    </xf>
    <xf numFmtId="0" fontId="4" fillId="0" borderId="30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5" fillId="0" borderId="31" xfId="0" applyFont="1" applyFill="1" applyBorder="1" applyAlignment="1">
      <alignment horizontal="right" vertical="center"/>
    </xf>
    <xf numFmtId="0" fontId="4" fillId="0" borderId="31" xfId="0" applyFont="1" applyFill="1" applyBorder="1" applyAlignment="1">
      <alignment horizontal="right" vertical="center"/>
    </xf>
    <xf numFmtId="0" fontId="4" fillId="0" borderId="34" xfId="0" applyFont="1" applyFill="1" applyBorder="1" applyAlignment="1">
      <alignment vertical="center"/>
    </xf>
    <xf numFmtId="172" fontId="4" fillId="36" borderId="13" xfId="0" applyNumberFormat="1" applyFont="1" applyFill="1" applyBorder="1" applyAlignment="1">
      <alignment horizontal="right" vertical="center"/>
    </xf>
    <xf numFmtId="172" fontId="4" fillId="0" borderId="11" xfId="0" applyNumberFormat="1" applyFont="1" applyFill="1" applyBorder="1" applyAlignment="1">
      <alignment vertical="center"/>
    </xf>
    <xf numFmtId="172" fontId="4" fillId="37" borderId="13" xfId="42" applyNumberFormat="1" applyFont="1" applyFill="1" applyBorder="1" applyAlignment="1">
      <alignment horizontal="right"/>
    </xf>
    <xf numFmtId="172" fontId="61" fillId="37" borderId="0" xfId="42" applyNumberFormat="1" applyFont="1" applyFill="1" applyBorder="1" applyAlignment="1">
      <alignment horizontal="right"/>
    </xf>
    <xf numFmtId="0" fontId="9" fillId="38" borderId="11" xfId="0" applyFont="1" applyFill="1" applyBorder="1" applyAlignment="1">
      <alignment horizontal="left" vertical="top" wrapText="1"/>
    </xf>
    <xf numFmtId="0" fontId="10" fillId="38" borderId="11" xfId="0" applyFont="1" applyFill="1" applyBorder="1" applyAlignment="1">
      <alignment/>
    </xf>
    <xf numFmtId="172" fontId="10" fillId="38" borderId="11" xfId="44" applyNumberFormat="1" applyFont="1" applyFill="1" applyBorder="1" applyAlignment="1">
      <alignment/>
    </xf>
    <xf numFmtId="0" fontId="9" fillId="38" borderId="11" xfId="0" applyFont="1" applyFill="1" applyBorder="1" applyAlignment="1">
      <alignment horizontal="right"/>
    </xf>
    <xf numFmtId="3" fontId="10" fillId="38" borderId="11" xfId="0" applyNumberFormat="1" applyFont="1" applyFill="1" applyBorder="1" applyAlignment="1">
      <alignment/>
    </xf>
    <xf numFmtId="0" fontId="10" fillId="38" borderId="11" xfId="0" applyFont="1" applyFill="1" applyBorder="1" applyAlignment="1">
      <alignment horizontal="right"/>
    </xf>
    <xf numFmtId="172" fontId="10" fillId="38" borderId="11" xfId="42" applyNumberFormat="1" applyFont="1" applyFill="1" applyBorder="1" applyAlignment="1">
      <alignment horizontal="right"/>
    </xf>
    <xf numFmtId="0" fontId="13" fillId="0" borderId="0" xfId="0" applyFont="1" applyFill="1" applyAlignment="1">
      <alignment/>
    </xf>
    <xf numFmtId="172" fontId="5" fillId="33" borderId="11" xfId="0" applyNumberFormat="1" applyFont="1" applyFill="1" applyBorder="1" applyAlignment="1">
      <alignment horizontal="right" vertical="top" wrapText="1"/>
    </xf>
    <xf numFmtId="43" fontId="5" fillId="33" borderId="11" xfId="42" applyFont="1" applyFill="1" applyBorder="1" applyAlignment="1">
      <alignment horizontal="right" vertical="top" wrapText="1"/>
    </xf>
    <xf numFmtId="0" fontId="9" fillId="38" borderId="11" xfId="0" applyFont="1" applyFill="1" applyBorder="1" applyAlignment="1">
      <alignment horizontal="center" vertical="top" wrapText="1"/>
    </xf>
    <xf numFmtId="3" fontId="10" fillId="38" borderId="11" xfId="0" applyNumberFormat="1" applyFont="1" applyFill="1" applyBorder="1" applyAlignment="1">
      <alignment horizontal="right"/>
    </xf>
    <xf numFmtId="0" fontId="39" fillId="0" borderId="0" xfId="0" applyFont="1" applyFill="1" applyAlignment="1">
      <alignment/>
    </xf>
    <xf numFmtId="0" fontId="11" fillId="39" borderId="11" xfId="0" applyFont="1" applyFill="1" applyBorder="1" applyAlignment="1">
      <alignment horizontal="left" vertical="top" wrapText="1"/>
    </xf>
    <xf numFmtId="43" fontId="12" fillId="39" borderId="11" xfId="44" applyFont="1" applyFill="1" applyBorder="1" applyAlignment="1">
      <alignment/>
    </xf>
    <xf numFmtId="0" fontId="12" fillId="39" borderId="11" xfId="0" applyFont="1" applyFill="1" applyBorder="1" applyAlignment="1">
      <alignment vertical="center"/>
    </xf>
    <xf numFmtId="0" fontId="12" fillId="39" borderId="11" xfId="0" applyFont="1" applyFill="1" applyBorder="1" applyAlignment="1">
      <alignment/>
    </xf>
    <xf numFmtId="172" fontId="12" fillId="39" borderId="11" xfId="44" applyNumberFormat="1" applyFont="1" applyFill="1" applyBorder="1" applyAlignment="1">
      <alignment/>
    </xf>
    <xf numFmtId="0" fontId="11" fillId="39" borderId="11" xfId="0" applyFont="1" applyFill="1" applyBorder="1" applyAlignment="1">
      <alignment horizontal="right"/>
    </xf>
    <xf numFmtId="3" fontId="12" fillId="39" borderId="11" xfId="0" applyNumberFormat="1" applyFont="1" applyFill="1" applyBorder="1" applyAlignment="1">
      <alignment/>
    </xf>
    <xf numFmtId="0" fontId="12" fillId="39" borderId="11" xfId="0" applyFont="1" applyFill="1" applyBorder="1" applyAlignment="1">
      <alignment horizontal="right"/>
    </xf>
    <xf numFmtId="172" fontId="12" fillId="39" borderId="11" xfId="42" applyNumberFormat="1" applyFont="1" applyFill="1" applyBorder="1" applyAlignment="1">
      <alignment horizontal="right"/>
    </xf>
    <xf numFmtId="0" fontId="5" fillId="0" borderId="39" xfId="0" applyFont="1" applyFill="1" applyBorder="1" applyAlignment="1">
      <alignment horizontal="left" vertical="top"/>
    </xf>
    <xf numFmtId="172" fontId="4" fillId="0" borderId="41" xfId="44" applyNumberFormat="1" applyFont="1" applyFill="1" applyBorder="1" applyAlignment="1">
      <alignment horizontal="right" vertical="top" wrapText="1"/>
    </xf>
    <xf numFmtId="0" fontId="10" fillId="40" borderId="55" xfId="0" applyFont="1" applyFill="1" applyBorder="1" applyAlignment="1">
      <alignment horizontal="left"/>
    </xf>
    <xf numFmtId="0" fontId="10" fillId="40" borderId="55" xfId="0" applyFont="1" applyFill="1" applyBorder="1" applyAlignment="1">
      <alignment/>
    </xf>
    <xf numFmtId="172" fontId="10" fillId="40" borderId="55" xfId="44" applyNumberFormat="1" applyFont="1" applyFill="1" applyBorder="1" applyAlignment="1">
      <alignment/>
    </xf>
    <xf numFmtId="0" fontId="9" fillId="40" borderId="55" xfId="0" applyFont="1" applyFill="1" applyBorder="1" applyAlignment="1">
      <alignment horizontal="right"/>
    </xf>
    <xf numFmtId="0" fontId="10" fillId="40" borderId="55" xfId="0" applyFont="1" applyFill="1" applyBorder="1" applyAlignment="1">
      <alignment horizontal="right"/>
    </xf>
    <xf numFmtId="172" fontId="10" fillId="40" borderId="55" xfId="42" applyNumberFormat="1" applyFont="1" applyFill="1" applyBorder="1" applyAlignment="1">
      <alignment horizontal="right"/>
    </xf>
    <xf numFmtId="172" fontId="10" fillId="40" borderId="55" xfId="42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172" fontId="13" fillId="0" borderId="0" xfId="0" applyNumberFormat="1" applyFont="1" applyFill="1" applyBorder="1" applyAlignment="1">
      <alignment/>
    </xf>
    <xf numFmtId="0" fontId="10" fillId="39" borderId="42" xfId="0" applyFont="1" applyFill="1" applyBorder="1" applyAlignment="1">
      <alignment horizontal="left"/>
    </xf>
    <xf numFmtId="0" fontId="10" fillId="39" borderId="42" xfId="0" applyFont="1" applyFill="1" applyBorder="1" applyAlignment="1">
      <alignment/>
    </xf>
    <xf numFmtId="43" fontId="10" fillId="39" borderId="42" xfId="44" applyFont="1" applyFill="1" applyBorder="1" applyAlignment="1">
      <alignment/>
    </xf>
    <xf numFmtId="0" fontId="10" fillId="39" borderId="42" xfId="44" applyNumberFormat="1" applyFont="1" applyFill="1" applyBorder="1" applyAlignment="1">
      <alignment/>
    </xf>
    <xf numFmtId="0" fontId="9" fillId="39" borderId="42" xfId="0" applyNumberFormat="1" applyFont="1" applyFill="1" applyBorder="1" applyAlignment="1">
      <alignment horizontal="right"/>
    </xf>
    <xf numFmtId="0" fontId="10" fillId="39" borderId="42" xfId="0" applyNumberFormat="1" applyFont="1" applyFill="1" applyBorder="1" applyAlignment="1">
      <alignment/>
    </xf>
    <xf numFmtId="0" fontId="10" fillId="39" borderId="42" xfId="0" applyNumberFormat="1" applyFont="1" applyFill="1" applyBorder="1" applyAlignment="1">
      <alignment horizontal="right"/>
    </xf>
    <xf numFmtId="172" fontId="10" fillId="39" borderId="42" xfId="42" applyNumberFormat="1" applyFont="1" applyFill="1" applyBorder="1" applyAlignment="1">
      <alignment horizontal="right"/>
    </xf>
    <xf numFmtId="172" fontId="10" fillId="39" borderId="42" xfId="42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172" fontId="10" fillId="0" borderId="0" xfId="44" applyNumberFormat="1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172" fontId="10" fillId="0" borderId="0" xfId="42" applyNumberFormat="1" applyFont="1" applyFill="1" applyBorder="1" applyAlignment="1">
      <alignment horizontal="right"/>
    </xf>
    <xf numFmtId="172" fontId="10" fillId="0" borderId="0" xfId="42" applyNumberFormat="1" applyFont="1" applyFill="1" applyBorder="1" applyAlignment="1">
      <alignment/>
    </xf>
    <xf numFmtId="0" fontId="59" fillId="0" borderId="0" xfId="0" applyFont="1" applyAlignment="1">
      <alignment/>
    </xf>
    <xf numFmtId="0" fontId="14" fillId="0" borderId="15" xfId="0" applyFont="1" applyFill="1" applyBorder="1" applyAlignment="1">
      <alignment/>
    </xf>
    <xf numFmtId="0" fontId="14" fillId="0" borderId="56" xfId="0" applyFont="1" applyFill="1" applyBorder="1" applyAlignment="1">
      <alignment/>
    </xf>
    <xf numFmtId="0" fontId="14" fillId="0" borderId="55" xfId="0" applyFont="1" applyFill="1" applyBorder="1" applyAlignment="1">
      <alignment horizontal="left"/>
    </xf>
    <xf numFmtId="0" fontId="14" fillId="0" borderId="57" xfId="0" applyFont="1" applyFill="1" applyBorder="1" applyAlignment="1">
      <alignment vertical="center" wrapText="1"/>
    </xf>
    <xf numFmtId="0" fontId="14" fillId="0" borderId="57" xfId="0" applyFont="1" applyFill="1" applyBorder="1" applyAlignment="1">
      <alignment horizontal="center" vertical="center"/>
    </xf>
    <xf numFmtId="173" fontId="14" fillId="0" borderId="57" xfId="42" applyNumberFormat="1" applyFont="1" applyFill="1" applyBorder="1" applyAlignment="1">
      <alignment horizontal="center" vertical="center"/>
    </xf>
    <xf numFmtId="0" fontId="14" fillId="0" borderId="57" xfId="0" applyFont="1" applyFill="1" applyBorder="1" applyAlignment="1">
      <alignment horizontal="left" vertical="center" wrapText="1"/>
    </xf>
    <xf numFmtId="0" fontId="15" fillId="0" borderId="35" xfId="0" applyFont="1" applyFill="1" applyBorder="1" applyAlignment="1">
      <alignment horizontal="right" vertical="center" wrapText="1"/>
    </xf>
    <xf numFmtId="0" fontId="15" fillId="0" borderId="13" xfId="0" applyFont="1" applyFill="1" applyBorder="1" applyAlignment="1">
      <alignment vertical="center" wrapText="1"/>
    </xf>
    <xf numFmtId="1" fontId="6" fillId="0" borderId="30" xfId="0" applyNumberFormat="1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173" fontId="14" fillId="0" borderId="34" xfId="42" applyNumberFormat="1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vertical="center" wrapText="1"/>
    </xf>
    <xf numFmtId="1" fontId="6" fillId="0" borderId="52" xfId="0" applyNumberFormat="1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left" vertical="center" wrapText="1"/>
    </xf>
    <xf numFmtId="0" fontId="6" fillId="0" borderId="0" xfId="0" applyFont="1" applyAlignment="1">
      <alignment/>
    </xf>
    <xf numFmtId="0" fontId="15" fillId="41" borderId="32" xfId="0" applyFont="1" applyFill="1" applyBorder="1" applyAlignment="1">
      <alignment horizontal="right" vertical="center" wrapText="1"/>
    </xf>
    <xf numFmtId="0" fontId="15" fillId="41" borderId="11" xfId="0" applyFont="1" applyFill="1" applyBorder="1" applyAlignment="1">
      <alignment horizontal="left" vertical="center" wrapText="1"/>
    </xf>
    <xf numFmtId="0" fontId="15" fillId="41" borderId="35" xfId="0" applyFont="1" applyFill="1" applyBorder="1" applyAlignment="1">
      <alignment horizontal="right" vertical="center" wrapText="1"/>
    </xf>
    <xf numFmtId="0" fontId="15" fillId="41" borderId="11" xfId="0" applyFont="1" applyFill="1" applyBorder="1" applyAlignment="1">
      <alignment vertical="center" wrapText="1"/>
    </xf>
    <xf numFmtId="0" fontId="15" fillId="41" borderId="52" xfId="0" applyFont="1" applyFill="1" applyBorder="1" applyAlignment="1">
      <alignment vertical="center" wrapText="1"/>
    </xf>
    <xf numFmtId="1" fontId="6" fillId="41" borderId="52" xfId="0" applyNumberFormat="1" applyFont="1" applyFill="1" applyBorder="1" applyAlignment="1">
      <alignment horizontal="center" vertical="center"/>
    </xf>
    <xf numFmtId="0" fontId="6" fillId="41" borderId="60" xfId="0" applyFont="1" applyFill="1" applyBorder="1" applyAlignment="1">
      <alignment horizontal="center" vertical="center"/>
    </xf>
    <xf numFmtId="173" fontId="14" fillId="41" borderId="34" xfId="42" applyNumberFormat="1" applyFont="1" applyFill="1" applyBorder="1" applyAlignment="1">
      <alignment horizontal="center" vertical="center"/>
    </xf>
    <xf numFmtId="0" fontId="6" fillId="41" borderId="61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right" vertical="center" wrapText="1"/>
    </xf>
    <xf numFmtId="0" fontId="15" fillId="0" borderId="52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49" fontId="15" fillId="0" borderId="32" xfId="0" applyNumberFormat="1" applyFont="1" applyFill="1" applyBorder="1" applyAlignment="1">
      <alignment horizontal="right" vertical="center" wrapText="1"/>
    </xf>
    <xf numFmtId="0" fontId="15" fillId="0" borderId="11" xfId="0" applyFont="1" applyFill="1" applyBorder="1" applyAlignment="1">
      <alignment horizontal="left" vertical="center" wrapText="1"/>
    </xf>
    <xf numFmtId="49" fontId="15" fillId="0" borderId="62" xfId="0" applyNumberFormat="1" applyFont="1" applyFill="1" applyBorder="1" applyAlignment="1">
      <alignment horizontal="right" vertical="center" wrapText="1"/>
    </xf>
    <xf numFmtId="0" fontId="15" fillId="0" borderId="63" xfId="0" applyFont="1" applyFill="1" applyBorder="1" applyAlignment="1">
      <alignment horizontal="left" vertical="center" wrapText="1"/>
    </xf>
    <xf numFmtId="0" fontId="15" fillId="0" borderId="63" xfId="0" applyFont="1" applyFill="1" applyBorder="1" applyAlignment="1">
      <alignment vertical="center" wrapText="1"/>
    </xf>
    <xf numFmtId="1" fontId="6" fillId="0" borderId="64" xfId="0" applyNumberFormat="1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173" fontId="14" fillId="0" borderId="66" xfId="42" applyNumberFormat="1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171" fontId="6" fillId="0" borderId="0" xfId="42" applyNumberFormat="1" applyFont="1" applyFill="1" applyBorder="1" applyAlignment="1">
      <alignment horizontal="center" vertical="center"/>
    </xf>
    <xf numFmtId="0" fontId="6" fillId="0" borderId="68" xfId="0" applyFont="1" applyFill="1" applyBorder="1" applyAlignment="1">
      <alignment/>
    </xf>
    <xf numFmtId="0" fontId="6" fillId="0" borderId="69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 wrapText="1"/>
    </xf>
    <xf numFmtId="173" fontId="6" fillId="0" borderId="0" xfId="42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4" fillId="0" borderId="0" xfId="0" applyFont="1" applyFill="1" applyBorder="1" applyAlignment="1">
      <alignment horizontal="right" vertical="center"/>
    </xf>
    <xf numFmtId="0" fontId="59" fillId="0" borderId="0" xfId="0" applyFont="1" applyFill="1" applyBorder="1" applyAlignment="1">
      <alignment/>
    </xf>
    <xf numFmtId="0" fontId="59" fillId="0" borderId="0" xfId="0" applyFont="1" applyFill="1" applyBorder="1" applyAlignment="1">
      <alignment vertical="center" wrapText="1"/>
    </xf>
    <xf numFmtId="0" fontId="59" fillId="0" borderId="0" xfId="0" applyFont="1" applyFill="1" applyBorder="1" applyAlignment="1">
      <alignment horizontal="center" vertical="center"/>
    </xf>
    <xf numFmtId="173" fontId="65" fillId="0" borderId="0" xfId="42" applyNumberFormat="1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left" vertical="center" wrapText="1"/>
    </xf>
    <xf numFmtId="0" fontId="4" fillId="34" borderId="0" xfId="0" applyFont="1" applyFill="1" applyBorder="1" applyAlignment="1">
      <alignment horizontal="left" vertical="top" wrapText="1"/>
    </xf>
    <xf numFmtId="0" fontId="4" fillId="34" borderId="38" xfId="0" applyFont="1" applyFill="1" applyBorder="1" applyAlignment="1">
      <alignment horizontal="left" vertical="top" wrapText="1"/>
    </xf>
    <xf numFmtId="43" fontId="10" fillId="38" borderId="52" xfId="44" applyFont="1" applyFill="1" applyBorder="1" applyAlignment="1">
      <alignment horizontal="left" wrapText="1"/>
    </xf>
    <xf numFmtId="43" fontId="10" fillId="38" borderId="39" xfId="44" applyFont="1" applyFill="1" applyBorder="1" applyAlignment="1">
      <alignment horizontal="left" wrapText="1"/>
    </xf>
    <xf numFmtId="172" fontId="4" fillId="0" borderId="0" xfId="44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/>
    </xf>
    <xf numFmtId="0" fontId="4" fillId="0" borderId="14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35" borderId="29" xfId="0" applyFont="1" applyFill="1" applyBorder="1" applyAlignment="1">
      <alignment horizontal="left" vertical="center" wrapText="1"/>
    </xf>
    <xf numFmtId="0" fontId="4" fillId="35" borderId="19" xfId="0" applyFont="1" applyFill="1" applyBorder="1" applyAlignment="1">
      <alignment horizontal="left" vertical="center" wrapText="1"/>
    </xf>
    <xf numFmtId="43" fontId="4" fillId="34" borderId="51" xfId="44" applyFont="1" applyFill="1" applyBorder="1" applyAlignment="1">
      <alignment horizontal="left" wrapText="1"/>
    </xf>
    <xf numFmtId="43" fontId="4" fillId="34" borderId="16" xfId="44" applyFont="1" applyFill="1" applyBorder="1" applyAlignment="1">
      <alignment horizontal="left" wrapText="1"/>
    </xf>
    <xf numFmtId="43" fontId="4" fillId="34" borderId="66" xfId="44" applyFont="1" applyFill="1" applyBorder="1" applyAlignment="1">
      <alignment horizontal="left" wrapText="1"/>
    </xf>
    <xf numFmtId="0" fontId="4" fillId="35" borderId="52" xfId="0" applyFont="1" applyFill="1" applyBorder="1" applyAlignment="1">
      <alignment horizontal="left" vertical="top" wrapText="1"/>
    </xf>
    <xf numFmtId="0" fontId="4" fillId="35" borderId="39" xfId="0" applyFont="1" applyFill="1" applyBorder="1" applyAlignment="1">
      <alignment horizontal="left" vertical="top" wrapText="1"/>
    </xf>
    <xf numFmtId="0" fontId="4" fillId="35" borderId="13" xfId="0" applyFont="1" applyFill="1" applyBorder="1" applyAlignment="1">
      <alignment horizontal="left" vertical="center" wrapText="1"/>
    </xf>
    <xf numFmtId="0" fontId="4" fillId="35" borderId="30" xfId="0" applyFont="1" applyFill="1" applyBorder="1" applyAlignment="1">
      <alignment horizontal="left" vertical="center" wrapText="1"/>
    </xf>
    <xf numFmtId="0" fontId="4" fillId="34" borderId="16" xfId="0" applyFont="1" applyFill="1" applyBorder="1" applyAlignment="1">
      <alignment horizontal="left" vertical="top" wrapText="1"/>
    </xf>
    <xf numFmtId="0" fontId="4" fillId="34" borderId="66" xfId="0" applyFont="1" applyFill="1" applyBorder="1" applyAlignment="1">
      <alignment horizontal="left" vertical="top" wrapText="1"/>
    </xf>
    <xf numFmtId="0" fontId="4" fillId="35" borderId="31" xfId="0" applyFont="1" applyFill="1" applyBorder="1" applyAlignment="1">
      <alignment horizontal="left" vertical="center" wrapText="1"/>
    </xf>
    <xf numFmtId="0" fontId="4" fillId="35" borderId="30" xfId="0" applyFont="1" applyFill="1" applyBorder="1" applyAlignment="1">
      <alignment horizontal="left" vertical="center"/>
    </xf>
    <xf numFmtId="0" fontId="4" fillId="35" borderId="31" xfId="0" applyFont="1" applyFill="1" applyBorder="1" applyAlignment="1">
      <alignment horizontal="left" vertical="center"/>
    </xf>
    <xf numFmtId="0" fontId="4" fillId="0" borderId="52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35" borderId="70" xfId="0" applyFont="1" applyFill="1" applyBorder="1" applyAlignment="1">
      <alignment horizontal="left" vertical="center"/>
    </xf>
    <xf numFmtId="0" fontId="4" fillId="35" borderId="0" xfId="0" applyFont="1" applyFill="1" applyBorder="1" applyAlignment="1">
      <alignment horizontal="left" vertical="center"/>
    </xf>
    <xf numFmtId="0" fontId="6" fillId="0" borderId="68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6" fillId="0" borderId="71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6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center" vertical="center"/>
    </xf>
    <xf numFmtId="0" fontId="14" fillId="0" borderId="68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14" fillId="0" borderId="69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14" fillId="0" borderId="68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14" fillId="0" borderId="73" xfId="0" applyFont="1" applyFill="1" applyBorder="1" applyAlignment="1">
      <alignment horizontal="left" wrapText="1"/>
    </xf>
    <xf numFmtId="0" fontId="14" fillId="0" borderId="10" xfId="0" applyFont="1" applyFill="1" applyBorder="1" applyAlignment="1">
      <alignment horizontal="left" wrapText="1"/>
    </xf>
    <xf numFmtId="0" fontId="14" fillId="0" borderId="74" xfId="0" applyFont="1" applyFill="1" applyBorder="1" applyAlignment="1">
      <alignment horizontal="left" wrapText="1"/>
    </xf>
    <xf numFmtId="0" fontId="14" fillId="0" borderId="68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left" wrapText="1"/>
    </xf>
    <xf numFmtId="0" fontId="14" fillId="0" borderId="69" xfId="0" applyFont="1" applyFill="1" applyBorder="1" applyAlignment="1">
      <alignment horizontal="left" wrapText="1"/>
    </xf>
    <xf numFmtId="0" fontId="14" fillId="0" borderId="68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69" xfId="0" applyFont="1" applyFill="1" applyBorder="1" applyAlignment="1">
      <alignment vertical="center"/>
    </xf>
    <xf numFmtId="0" fontId="14" fillId="0" borderId="71" xfId="0" applyFont="1" applyFill="1" applyBorder="1" applyAlignment="1">
      <alignment horizontal="left" wrapText="1"/>
    </xf>
    <xf numFmtId="0" fontId="14" fillId="0" borderId="16" xfId="0" applyFont="1" applyFill="1" applyBorder="1" applyAlignment="1">
      <alignment horizontal="left" wrapText="1"/>
    </xf>
    <xf numFmtId="0" fontId="14" fillId="0" borderId="72" xfId="0" applyFont="1" applyFill="1" applyBorder="1" applyAlignment="1">
      <alignment horizontal="left" wrapText="1"/>
    </xf>
    <xf numFmtId="0" fontId="4" fillId="35" borderId="52" xfId="0" applyFont="1" applyFill="1" applyBorder="1" applyAlignment="1">
      <alignment horizontal="left" vertical="center"/>
    </xf>
    <xf numFmtId="0" fontId="4" fillId="35" borderId="22" xfId="0" applyFont="1" applyFill="1" applyBorder="1" applyAlignment="1">
      <alignment horizontal="left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4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W220"/>
  <sheetViews>
    <sheetView tabSelected="1" view="pageBreakPreview" zoomScale="58" zoomScaleSheetLayoutView="58" zoomScalePageLayoutView="0" workbookViewId="0" topLeftCell="A1">
      <pane ySplit="1" topLeftCell="A2" activePane="bottomLeft" state="frozen"/>
      <selection pane="topLeft" activeCell="C1" sqref="C1"/>
      <selection pane="bottomLeft" activeCell="I19" sqref="I19"/>
    </sheetView>
  </sheetViews>
  <sheetFormatPr defaultColWidth="9.140625" defaultRowHeight="15"/>
  <cols>
    <col min="1" max="1" width="12.421875" style="3" customWidth="1"/>
    <col min="2" max="2" width="36.140625" style="3" customWidth="1"/>
    <col min="3" max="3" width="40.140625" style="3" customWidth="1"/>
    <col min="4" max="4" width="14.140625" style="3" customWidth="1"/>
    <col min="5" max="5" width="16.00390625" style="3" customWidth="1"/>
    <col min="6" max="6" width="14.57421875" style="115" customWidth="1"/>
    <col min="7" max="7" width="17.140625" style="3" customWidth="1"/>
    <col min="8" max="8" width="13.7109375" style="115" customWidth="1"/>
    <col min="9" max="9" width="24.140625" style="215" customWidth="1"/>
    <col min="10" max="10" width="20.421875" style="219" bestFit="1" customWidth="1"/>
    <col min="11" max="11" width="20.421875" style="218" bestFit="1" customWidth="1"/>
    <col min="12" max="13" width="20.421875" style="219" bestFit="1" customWidth="1"/>
    <col min="14" max="14" width="23.421875" style="216" customWidth="1"/>
    <col min="15" max="19" width="9.00390625" style="3" customWidth="1"/>
    <col min="20" max="16384" width="9.140625" style="3" customWidth="1"/>
  </cols>
  <sheetData>
    <row r="1" spans="1:14" s="21" customFormat="1" ht="21">
      <c r="A1" s="49" t="s">
        <v>0</v>
      </c>
      <c r="B1" s="50"/>
      <c r="C1" s="51" t="s">
        <v>1</v>
      </c>
      <c r="D1" s="52"/>
      <c r="E1" s="52"/>
      <c r="F1" s="173"/>
      <c r="G1" s="2"/>
      <c r="H1" s="99"/>
      <c r="I1" s="259"/>
      <c r="J1" s="256"/>
      <c r="K1" s="257"/>
      <c r="L1" s="256"/>
      <c r="M1" s="258"/>
      <c r="N1" s="259"/>
    </row>
    <row r="2" spans="1:14" s="21" customFormat="1" ht="21">
      <c r="A2" s="53" t="s">
        <v>355</v>
      </c>
      <c r="B2" s="54"/>
      <c r="C2" s="55" t="s">
        <v>357</v>
      </c>
      <c r="D2" s="56"/>
      <c r="E2" s="56"/>
      <c r="F2" s="174"/>
      <c r="G2" s="4"/>
      <c r="H2" s="100"/>
      <c r="I2" s="263"/>
      <c r="J2" s="260"/>
      <c r="K2" s="261"/>
      <c r="L2" s="260"/>
      <c r="M2" s="262"/>
      <c r="N2" s="263"/>
    </row>
    <row r="3" spans="1:14" s="21" customFormat="1" ht="21.75" thickBot="1">
      <c r="A3" s="57" t="s">
        <v>15</v>
      </c>
      <c r="B3" s="58"/>
      <c r="C3" s="59" t="s">
        <v>222</v>
      </c>
      <c r="D3" s="60"/>
      <c r="E3" s="60"/>
      <c r="F3" s="175"/>
      <c r="G3" s="4"/>
      <c r="H3" s="100"/>
      <c r="I3" s="263"/>
      <c r="J3" s="260"/>
      <c r="K3" s="261"/>
      <c r="L3" s="260"/>
      <c r="M3" s="262"/>
      <c r="N3" s="263"/>
    </row>
    <row r="4" spans="1:14" s="21" customFormat="1" ht="21.75" thickBot="1">
      <c r="A4" s="61" t="s">
        <v>16</v>
      </c>
      <c r="B4" s="62"/>
      <c r="C4" s="61" t="s">
        <v>305</v>
      </c>
      <c r="D4" s="63"/>
      <c r="E4" s="63"/>
      <c r="F4" s="176"/>
      <c r="G4" s="34"/>
      <c r="H4" s="101"/>
      <c r="I4" s="267"/>
      <c r="J4" s="264"/>
      <c r="K4" s="265"/>
      <c r="L4" s="264"/>
      <c r="M4" s="266"/>
      <c r="N4" s="267"/>
    </row>
    <row r="5" spans="1:14" s="21" customFormat="1" ht="21.75" thickBot="1">
      <c r="A5" s="64" t="s">
        <v>356</v>
      </c>
      <c r="B5" s="65"/>
      <c r="C5" s="65"/>
      <c r="D5" s="65"/>
      <c r="E5" s="65"/>
      <c r="F5" s="177"/>
      <c r="G5" s="65"/>
      <c r="H5" s="102"/>
      <c r="I5" s="204"/>
      <c r="J5" s="65"/>
      <c r="K5" s="65"/>
      <c r="L5" s="65"/>
      <c r="M5" s="65"/>
      <c r="N5" s="268"/>
    </row>
    <row r="6" spans="1:14" s="230" customFormat="1" ht="41.25" thickBot="1">
      <c r="A6" s="95" t="s">
        <v>2</v>
      </c>
      <c r="B6" s="96" t="s">
        <v>3</v>
      </c>
      <c r="C6" s="96" t="s">
        <v>4</v>
      </c>
      <c r="D6" s="97" t="s">
        <v>5</v>
      </c>
      <c r="E6" s="98" t="s">
        <v>6</v>
      </c>
      <c r="F6" s="355" t="s">
        <v>351</v>
      </c>
      <c r="G6" s="97" t="s">
        <v>7</v>
      </c>
      <c r="H6" s="103" t="s">
        <v>8</v>
      </c>
      <c r="I6" s="205" t="s">
        <v>9</v>
      </c>
      <c r="J6" s="228" t="s">
        <v>137</v>
      </c>
      <c r="K6" s="228" t="s">
        <v>139</v>
      </c>
      <c r="L6" s="228" t="s">
        <v>138</v>
      </c>
      <c r="M6" s="228" t="s">
        <v>17</v>
      </c>
      <c r="N6" s="229" t="s">
        <v>10</v>
      </c>
    </row>
    <row r="7" spans="1:14" s="21" customFormat="1" ht="21.75" thickBot="1">
      <c r="A7" s="66" t="s">
        <v>38</v>
      </c>
      <c r="B7" s="67"/>
      <c r="C7" s="67"/>
      <c r="D7" s="67"/>
      <c r="E7" s="67"/>
      <c r="F7" s="178"/>
      <c r="G7" s="67"/>
      <c r="H7" s="104"/>
      <c r="I7" s="206"/>
      <c r="J7" s="67"/>
      <c r="K7" s="67"/>
      <c r="L7" s="67"/>
      <c r="M7" s="67"/>
      <c r="N7" s="206"/>
    </row>
    <row r="8" spans="1:14" s="21" customFormat="1" ht="21">
      <c r="A8" s="72" t="s">
        <v>18</v>
      </c>
      <c r="B8" s="68" t="s">
        <v>360</v>
      </c>
      <c r="C8" s="69"/>
      <c r="D8" s="69"/>
      <c r="E8" s="69"/>
      <c r="F8" s="179"/>
      <c r="G8" s="69"/>
      <c r="H8" s="105"/>
      <c r="I8" s="69"/>
      <c r="J8" s="69"/>
      <c r="K8" s="69"/>
      <c r="L8" s="69"/>
      <c r="M8" s="69"/>
      <c r="N8" s="69"/>
    </row>
    <row r="9" spans="1:14" s="21" customFormat="1" ht="21">
      <c r="A9" s="162"/>
      <c r="B9" s="269" t="s">
        <v>361</v>
      </c>
      <c r="C9" s="35"/>
      <c r="D9" s="36"/>
      <c r="E9" s="37"/>
      <c r="F9" s="106"/>
      <c r="G9" s="280"/>
      <c r="H9" s="106"/>
      <c r="I9" s="212"/>
      <c r="J9" s="224">
        <f>I9/4</f>
        <v>0</v>
      </c>
      <c r="K9" s="224">
        <f>I9/4</f>
        <v>0</v>
      </c>
      <c r="L9" s="224">
        <f>I9/4</f>
        <v>0</v>
      </c>
      <c r="M9" s="224">
        <f>I9/4</f>
        <v>0</v>
      </c>
      <c r="N9" s="212">
        <f>SUM(J9:M9)</f>
        <v>0</v>
      </c>
    </row>
    <row r="10" spans="1:14" s="21" customFormat="1" ht="21">
      <c r="A10" s="90"/>
      <c r="B10" s="17" t="s">
        <v>361</v>
      </c>
      <c r="C10" s="17" t="s">
        <v>362</v>
      </c>
      <c r="D10" s="18" t="s">
        <v>96</v>
      </c>
      <c r="E10" s="19">
        <v>12</v>
      </c>
      <c r="F10" s="112">
        <v>1</v>
      </c>
      <c r="G10" s="19">
        <v>60000</v>
      </c>
      <c r="H10" s="112">
        <v>1</v>
      </c>
      <c r="I10" s="330">
        <f>E10*F10*G10*H10</f>
        <v>720000</v>
      </c>
      <c r="J10" s="254">
        <f>I10/4</f>
        <v>180000</v>
      </c>
      <c r="K10" s="254">
        <f>I10/4</f>
        <v>180000</v>
      </c>
      <c r="L10" s="254">
        <f>I10/4</f>
        <v>180000</v>
      </c>
      <c r="M10" s="254">
        <f>I10/4</f>
        <v>180000</v>
      </c>
      <c r="N10" s="212">
        <f>SUM(J10:M10)</f>
        <v>720000</v>
      </c>
    </row>
    <row r="11" spans="1:14" s="21" customFormat="1" ht="21">
      <c r="A11" s="90"/>
      <c r="B11" s="5" t="s">
        <v>70</v>
      </c>
      <c r="C11" s="5" t="s">
        <v>364</v>
      </c>
      <c r="D11" s="6" t="s">
        <v>96</v>
      </c>
      <c r="E11" s="7">
        <v>12</v>
      </c>
      <c r="F11" s="106">
        <v>1</v>
      </c>
      <c r="G11" s="7">
        <v>2000</v>
      </c>
      <c r="H11" s="106">
        <v>1</v>
      </c>
      <c r="I11" s="212">
        <f>E11*F11*G11*H11</f>
        <v>24000</v>
      </c>
      <c r="J11" s="254">
        <f>I11/4</f>
        <v>6000</v>
      </c>
      <c r="K11" s="254">
        <f>I11/4</f>
        <v>6000</v>
      </c>
      <c r="L11" s="254">
        <f>I11/4</f>
        <v>6000</v>
      </c>
      <c r="M11" s="254">
        <f>I11/4</f>
        <v>6000</v>
      </c>
      <c r="N11" s="212">
        <f>SUM(J11:M11)</f>
        <v>24000</v>
      </c>
    </row>
    <row r="12" spans="1:14" s="21" customFormat="1" ht="21">
      <c r="A12" s="90"/>
      <c r="B12" s="8" t="s">
        <v>363</v>
      </c>
      <c r="C12" s="5" t="s">
        <v>365</v>
      </c>
      <c r="D12" s="6" t="s">
        <v>96</v>
      </c>
      <c r="E12" s="7">
        <v>12</v>
      </c>
      <c r="F12" s="106">
        <v>1</v>
      </c>
      <c r="G12" s="7">
        <v>5000</v>
      </c>
      <c r="H12" s="106">
        <v>1</v>
      </c>
      <c r="I12" s="212">
        <f>E12*F12*G12*H12</f>
        <v>60000</v>
      </c>
      <c r="J12" s="254">
        <f>I12/4</f>
        <v>15000</v>
      </c>
      <c r="K12" s="254">
        <f>I12/4</f>
        <v>15000</v>
      </c>
      <c r="L12" s="254">
        <f>I12/4</f>
        <v>15000</v>
      </c>
      <c r="M12" s="254">
        <f>I12/4</f>
        <v>15000</v>
      </c>
      <c r="N12" s="212">
        <f>SUM(J12:M12)</f>
        <v>60000</v>
      </c>
    </row>
    <row r="13" spans="1:14" s="21" customFormat="1" ht="21">
      <c r="A13" s="270"/>
      <c r="B13" s="316" t="s">
        <v>366</v>
      </c>
      <c r="C13" s="316" t="s">
        <v>367</v>
      </c>
      <c r="D13" s="317" t="s">
        <v>96</v>
      </c>
      <c r="E13" s="318">
        <v>12</v>
      </c>
      <c r="F13" s="319">
        <v>1</v>
      </c>
      <c r="G13" s="318">
        <v>6000</v>
      </c>
      <c r="H13" s="319">
        <v>1</v>
      </c>
      <c r="I13" s="212">
        <f>E13*F13*G13*H13</f>
        <v>72000</v>
      </c>
      <c r="J13" s="254">
        <f>I13/4</f>
        <v>18000</v>
      </c>
      <c r="K13" s="254">
        <f>I13/4</f>
        <v>18000</v>
      </c>
      <c r="L13" s="254">
        <f>I13/4</f>
        <v>18000</v>
      </c>
      <c r="M13" s="254">
        <f>I13/4</f>
        <v>18000</v>
      </c>
      <c r="N13" s="212">
        <f>SUM(J13:M13)</f>
        <v>72000</v>
      </c>
    </row>
    <row r="14" spans="1:14" s="21" customFormat="1" ht="21.75" thickBot="1">
      <c r="A14" s="199"/>
      <c r="B14" s="190" t="s">
        <v>11</v>
      </c>
      <c r="C14" s="135"/>
      <c r="D14" s="191"/>
      <c r="E14" s="192"/>
      <c r="F14" s="180"/>
      <c r="G14" s="193"/>
      <c r="H14" s="139"/>
      <c r="I14" s="207">
        <f>SUM(I10:I13)</f>
        <v>876000</v>
      </c>
      <c r="J14" s="207">
        <f>SUM(J10:J12)</f>
        <v>201000</v>
      </c>
      <c r="K14" s="207">
        <f>SUM(K10:K12)</f>
        <v>201000</v>
      </c>
      <c r="L14" s="207">
        <f>SUM(L10:L12)</f>
        <v>201000</v>
      </c>
      <c r="M14" s="207">
        <f>SUM(M10:M12)</f>
        <v>201000</v>
      </c>
      <c r="N14" s="207">
        <f>SUM(N9:N13)</f>
        <v>876000</v>
      </c>
    </row>
    <row r="15" spans="1:14" s="21" customFormat="1" ht="21.75" thickTop="1">
      <c r="A15" s="78" t="s">
        <v>19</v>
      </c>
      <c r="B15" s="70" t="s">
        <v>20</v>
      </c>
      <c r="C15" s="71"/>
      <c r="D15" s="71"/>
      <c r="E15" s="71"/>
      <c r="F15" s="181"/>
      <c r="G15" s="71"/>
      <c r="H15" s="109"/>
      <c r="I15" s="71"/>
      <c r="J15" s="71"/>
      <c r="K15" s="71"/>
      <c r="L15" s="71"/>
      <c r="M15" s="71"/>
      <c r="N15" s="71"/>
    </row>
    <row r="16" spans="1:14" s="21" customFormat="1" ht="21">
      <c r="A16" s="74"/>
      <c r="B16" s="306" t="s">
        <v>319</v>
      </c>
      <c r="C16" s="38"/>
      <c r="D16" s="39"/>
      <c r="E16" s="40"/>
      <c r="F16" s="107"/>
      <c r="G16" s="40"/>
      <c r="H16" s="106"/>
      <c r="I16" s="212"/>
      <c r="J16" s="254"/>
      <c r="K16" s="222"/>
      <c r="L16" s="254"/>
      <c r="M16" s="254"/>
      <c r="N16" s="232"/>
    </row>
    <row r="17" spans="1:14" s="21" customFormat="1" ht="21">
      <c r="A17" s="74"/>
      <c r="B17" s="38" t="s">
        <v>140</v>
      </c>
      <c r="C17" s="38" t="s">
        <v>71</v>
      </c>
      <c r="D17" s="39" t="s">
        <v>56</v>
      </c>
      <c r="E17" s="40">
        <v>20</v>
      </c>
      <c r="F17" s="107">
        <v>1</v>
      </c>
      <c r="G17" s="40">
        <v>500</v>
      </c>
      <c r="H17" s="106">
        <v>12</v>
      </c>
      <c r="I17" s="212">
        <f>H17*G17*F17*E17</f>
        <v>120000</v>
      </c>
      <c r="J17" s="254">
        <f>I17/3</f>
        <v>40000</v>
      </c>
      <c r="K17" s="254">
        <f>J17</f>
        <v>40000</v>
      </c>
      <c r="L17" s="254">
        <f>J17</f>
        <v>40000</v>
      </c>
      <c r="M17" s="254">
        <v>0</v>
      </c>
      <c r="N17" s="232">
        <f>SUM(J17:M17)</f>
        <v>120000</v>
      </c>
    </row>
    <row r="18" spans="1:14" s="21" customFormat="1" ht="21">
      <c r="A18" s="74"/>
      <c r="B18" s="38" t="s">
        <v>97</v>
      </c>
      <c r="C18" s="8" t="s">
        <v>333</v>
      </c>
      <c r="D18" s="39" t="s">
        <v>96</v>
      </c>
      <c r="E18" s="40">
        <v>3</v>
      </c>
      <c r="F18" s="107">
        <v>1</v>
      </c>
      <c r="G18" s="40">
        <v>3000</v>
      </c>
      <c r="H18" s="106">
        <v>12</v>
      </c>
      <c r="I18" s="212">
        <f>E18*F18*G18*H18</f>
        <v>108000</v>
      </c>
      <c r="J18" s="254">
        <f aca="true" t="shared" si="0" ref="J18:J26">I18/3</f>
        <v>36000</v>
      </c>
      <c r="K18" s="254">
        <f aca="true" t="shared" si="1" ref="K18:K26">J18</f>
        <v>36000</v>
      </c>
      <c r="L18" s="254">
        <f aca="true" t="shared" si="2" ref="L18:L26">J18</f>
        <v>36000</v>
      </c>
      <c r="M18" s="254">
        <v>0</v>
      </c>
      <c r="N18" s="232">
        <f aca="true" t="shared" si="3" ref="N18:N26">SUM(J18:M18)</f>
        <v>108000</v>
      </c>
    </row>
    <row r="19" spans="1:14" s="21" customFormat="1" ht="21">
      <c r="A19" s="74"/>
      <c r="B19" s="38" t="s">
        <v>202</v>
      </c>
      <c r="C19" s="8" t="s">
        <v>60</v>
      </c>
      <c r="D19" s="39" t="s">
        <v>96</v>
      </c>
      <c r="E19" s="40">
        <v>2</v>
      </c>
      <c r="F19" s="107">
        <v>1</v>
      </c>
      <c r="G19" s="40">
        <v>1000</v>
      </c>
      <c r="H19" s="106">
        <v>12</v>
      </c>
      <c r="I19" s="212">
        <f>E19*F19*G19*H19</f>
        <v>24000</v>
      </c>
      <c r="J19" s="254">
        <f t="shared" si="0"/>
        <v>8000</v>
      </c>
      <c r="K19" s="254">
        <f t="shared" si="1"/>
        <v>8000</v>
      </c>
      <c r="L19" s="254">
        <f t="shared" si="2"/>
        <v>8000</v>
      </c>
      <c r="M19" s="254">
        <v>0</v>
      </c>
      <c r="N19" s="232">
        <f t="shared" si="3"/>
        <v>24000</v>
      </c>
    </row>
    <row r="20" spans="1:14" s="21" customFormat="1" ht="21">
      <c r="A20" s="74"/>
      <c r="B20" s="38" t="s">
        <v>70</v>
      </c>
      <c r="C20" s="38" t="s">
        <v>87</v>
      </c>
      <c r="D20" s="39" t="s">
        <v>111</v>
      </c>
      <c r="E20" s="40">
        <v>1</v>
      </c>
      <c r="F20" s="107">
        <v>1</v>
      </c>
      <c r="G20" s="40">
        <v>800</v>
      </c>
      <c r="H20" s="106">
        <v>12</v>
      </c>
      <c r="I20" s="210">
        <f>E20*F20*G20*H20</f>
        <v>9600</v>
      </c>
      <c r="J20" s="254">
        <f t="shared" si="0"/>
        <v>3200</v>
      </c>
      <c r="K20" s="254">
        <f t="shared" si="1"/>
        <v>3200</v>
      </c>
      <c r="L20" s="254">
        <f t="shared" si="2"/>
        <v>3200</v>
      </c>
      <c r="M20" s="254">
        <v>0</v>
      </c>
      <c r="N20" s="232">
        <f t="shared" si="3"/>
        <v>9600</v>
      </c>
    </row>
    <row r="21" spans="1:14" s="21" customFormat="1" ht="21">
      <c r="A21" s="74"/>
      <c r="B21" s="306" t="s">
        <v>20</v>
      </c>
      <c r="C21" s="38"/>
      <c r="D21" s="39"/>
      <c r="E21" s="40"/>
      <c r="F21" s="107"/>
      <c r="G21" s="40"/>
      <c r="H21" s="106"/>
      <c r="I21" s="212"/>
      <c r="J21" s="254">
        <f t="shared" si="0"/>
        <v>0</v>
      </c>
      <c r="K21" s="254">
        <f t="shared" si="1"/>
        <v>0</v>
      </c>
      <c r="L21" s="254">
        <f t="shared" si="2"/>
        <v>0</v>
      </c>
      <c r="M21" s="254"/>
      <c r="N21" s="232">
        <f t="shared" si="3"/>
        <v>0</v>
      </c>
    </row>
    <row r="22" spans="1:14" s="21" customFormat="1" ht="21">
      <c r="A22" s="73"/>
      <c r="B22" s="35" t="s">
        <v>167</v>
      </c>
      <c r="C22" s="35" t="s">
        <v>334</v>
      </c>
      <c r="D22" s="36" t="s">
        <v>56</v>
      </c>
      <c r="E22" s="37">
        <v>5</v>
      </c>
      <c r="F22" s="106">
        <v>1</v>
      </c>
      <c r="G22" s="37">
        <v>500</v>
      </c>
      <c r="H22" s="106">
        <v>50</v>
      </c>
      <c r="I22" s="212">
        <f>E22*F22*G22*H22</f>
        <v>125000</v>
      </c>
      <c r="J22" s="254">
        <f t="shared" si="0"/>
        <v>41666.666666666664</v>
      </c>
      <c r="K22" s="254">
        <f t="shared" si="1"/>
        <v>41666.666666666664</v>
      </c>
      <c r="L22" s="254">
        <f t="shared" si="2"/>
        <v>41666.666666666664</v>
      </c>
      <c r="M22" s="254">
        <v>0</v>
      </c>
      <c r="N22" s="232">
        <f>SUM(J22:M22)</f>
        <v>125000</v>
      </c>
    </row>
    <row r="23" spans="1:14" s="21" customFormat="1" ht="21">
      <c r="A23" s="74"/>
      <c r="B23" s="38" t="s">
        <v>70</v>
      </c>
      <c r="C23" s="38" t="s">
        <v>87</v>
      </c>
      <c r="D23" s="39" t="s">
        <v>111</v>
      </c>
      <c r="E23" s="40">
        <v>1</v>
      </c>
      <c r="F23" s="107">
        <v>1</v>
      </c>
      <c r="G23" s="40">
        <v>1000</v>
      </c>
      <c r="H23" s="106">
        <v>50</v>
      </c>
      <c r="I23" s="210">
        <f>E23*F23*G23*H23</f>
        <v>50000</v>
      </c>
      <c r="J23" s="254">
        <f t="shared" si="0"/>
        <v>16666.666666666668</v>
      </c>
      <c r="K23" s="254">
        <f t="shared" si="1"/>
        <v>16666.666666666668</v>
      </c>
      <c r="L23" s="254">
        <f t="shared" si="2"/>
        <v>16666.666666666668</v>
      </c>
      <c r="M23" s="254">
        <v>0</v>
      </c>
      <c r="N23" s="232">
        <f t="shared" si="3"/>
        <v>50000</v>
      </c>
    </row>
    <row r="24" spans="1:14" s="21" customFormat="1" ht="21">
      <c r="A24" s="74"/>
      <c r="B24" s="38" t="s">
        <v>79</v>
      </c>
      <c r="C24" s="38" t="s">
        <v>80</v>
      </c>
      <c r="D24" s="39" t="s">
        <v>56</v>
      </c>
      <c r="E24" s="40">
        <v>2</v>
      </c>
      <c r="F24" s="107">
        <v>1</v>
      </c>
      <c r="G24" s="40">
        <v>1000</v>
      </c>
      <c r="H24" s="106">
        <v>50</v>
      </c>
      <c r="I24" s="210">
        <f>E24*F24*G24*H24</f>
        <v>100000</v>
      </c>
      <c r="J24" s="254">
        <f t="shared" si="0"/>
        <v>33333.333333333336</v>
      </c>
      <c r="K24" s="254">
        <f t="shared" si="1"/>
        <v>33333.333333333336</v>
      </c>
      <c r="L24" s="254">
        <f t="shared" si="2"/>
        <v>33333.333333333336</v>
      </c>
      <c r="M24" s="254">
        <v>0</v>
      </c>
      <c r="N24" s="232">
        <f t="shared" si="3"/>
        <v>100000</v>
      </c>
    </row>
    <row r="25" spans="1:14" s="21" customFormat="1" ht="21">
      <c r="A25" s="74"/>
      <c r="B25" s="38" t="s">
        <v>299</v>
      </c>
      <c r="C25" s="38" t="s">
        <v>300</v>
      </c>
      <c r="D25" s="39" t="s">
        <v>301</v>
      </c>
      <c r="E25" s="40">
        <v>1</v>
      </c>
      <c r="F25" s="107">
        <v>1</v>
      </c>
      <c r="G25" s="40">
        <v>10000</v>
      </c>
      <c r="H25" s="106">
        <v>1</v>
      </c>
      <c r="I25" s="210">
        <f>E25*F25*G25*H25</f>
        <v>10000</v>
      </c>
      <c r="J25" s="254">
        <f t="shared" si="0"/>
        <v>3333.3333333333335</v>
      </c>
      <c r="K25" s="254">
        <f t="shared" si="1"/>
        <v>3333.3333333333335</v>
      </c>
      <c r="L25" s="254">
        <f t="shared" si="2"/>
        <v>3333.3333333333335</v>
      </c>
      <c r="M25" s="255"/>
      <c r="N25" s="232">
        <f t="shared" si="3"/>
        <v>10000</v>
      </c>
    </row>
    <row r="26" spans="1:14" s="21" customFormat="1" ht="21">
      <c r="A26" s="74"/>
      <c r="B26" s="38" t="s">
        <v>81</v>
      </c>
      <c r="C26" s="38" t="s">
        <v>66</v>
      </c>
      <c r="D26" s="39" t="s">
        <v>56</v>
      </c>
      <c r="E26" s="40">
        <v>30</v>
      </c>
      <c r="F26" s="107">
        <v>1</v>
      </c>
      <c r="G26" s="40">
        <v>50</v>
      </c>
      <c r="H26" s="106">
        <v>50</v>
      </c>
      <c r="I26" s="210">
        <f>E26*F26*G26*H26</f>
        <v>75000</v>
      </c>
      <c r="J26" s="254">
        <f t="shared" si="0"/>
        <v>25000</v>
      </c>
      <c r="K26" s="254">
        <f t="shared" si="1"/>
        <v>25000</v>
      </c>
      <c r="L26" s="254">
        <f t="shared" si="2"/>
        <v>25000</v>
      </c>
      <c r="M26" s="255">
        <v>0</v>
      </c>
      <c r="N26" s="232">
        <f t="shared" si="3"/>
        <v>75000</v>
      </c>
    </row>
    <row r="27" spans="1:14" s="21" customFormat="1" ht="21.75" thickBot="1">
      <c r="A27" s="140"/>
      <c r="B27" s="141" t="s">
        <v>11</v>
      </c>
      <c r="C27" s="141"/>
      <c r="D27" s="134"/>
      <c r="E27" s="137"/>
      <c r="F27" s="182"/>
      <c r="G27" s="137"/>
      <c r="H27" s="142"/>
      <c r="I27" s="207">
        <f aca="true" t="shared" si="4" ref="I27:N27">SUM(I17:I26)</f>
        <v>621600</v>
      </c>
      <c r="J27" s="207">
        <f t="shared" si="4"/>
        <v>207200</v>
      </c>
      <c r="K27" s="207">
        <f t="shared" si="4"/>
        <v>207200</v>
      </c>
      <c r="L27" s="207">
        <f t="shared" si="4"/>
        <v>207200</v>
      </c>
      <c r="M27" s="207">
        <f t="shared" si="4"/>
        <v>0</v>
      </c>
      <c r="N27" s="207">
        <f t="shared" si="4"/>
        <v>621600</v>
      </c>
    </row>
    <row r="28" spans="1:14" s="21" customFormat="1" ht="21.75" thickTop="1">
      <c r="A28" s="78" t="s">
        <v>21</v>
      </c>
      <c r="B28" s="70" t="s">
        <v>22</v>
      </c>
      <c r="C28" s="71"/>
      <c r="D28" s="71"/>
      <c r="E28" s="71"/>
      <c r="F28" s="181"/>
      <c r="G28" s="71"/>
      <c r="H28" s="109"/>
      <c r="I28" s="71"/>
      <c r="J28" s="71"/>
      <c r="K28" s="71"/>
      <c r="L28" s="71"/>
      <c r="M28" s="71"/>
      <c r="N28" s="71"/>
    </row>
    <row r="29" spans="1:14" s="21" customFormat="1" ht="21">
      <c r="A29" s="73"/>
      <c r="B29" s="35" t="s">
        <v>112</v>
      </c>
      <c r="C29" s="35" t="s">
        <v>113</v>
      </c>
      <c r="D29" s="36" t="s">
        <v>56</v>
      </c>
      <c r="E29" s="37">
        <v>5</v>
      </c>
      <c r="F29" s="106">
        <v>4</v>
      </c>
      <c r="G29" s="37">
        <v>500</v>
      </c>
      <c r="H29" s="106">
        <v>50</v>
      </c>
      <c r="I29" s="212">
        <f>E29*F29*G29*H29</f>
        <v>500000</v>
      </c>
      <c r="J29" s="254">
        <f>I29/4</f>
        <v>125000</v>
      </c>
      <c r="K29" s="254">
        <f>J29</f>
        <v>125000</v>
      </c>
      <c r="L29" s="254">
        <f>J29</f>
        <v>125000</v>
      </c>
      <c r="M29" s="254">
        <f>J29</f>
        <v>125000</v>
      </c>
      <c r="N29" s="212">
        <f>SUM(J29:M29)</f>
        <v>500000</v>
      </c>
    </row>
    <row r="30" spans="1:14" s="21" customFormat="1" ht="21">
      <c r="A30" s="73"/>
      <c r="B30" s="35" t="s">
        <v>70</v>
      </c>
      <c r="C30" s="35" t="s">
        <v>114</v>
      </c>
      <c r="D30" s="36" t="s">
        <v>56</v>
      </c>
      <c r="E30" s="37">
        <v>1</v>
      </c>
      <c r="F30" s="106">
        <v>4</v>
      </c>
      <c r="G30" s="37">
        <v>900</v>
      </c>
      <c r="H30" s="106">
        <v>25</v>
      </c>
      <c r="I30" s="212">
        <f>E30*F30*G30*H30</f>
        <v>90000</v>
      </c>
      <c r="J30" s="254">
        <f>I30/4</f>
        <v>22500</v>
      </c>
      <c r="K30" s="254">
        <f>J30</f>
        <v>22500</v>
      </c>
      <c r="L30" s="254">
        <f>J30</f>
        <v>22500</v>
      </c>
      <c r="M30" s="254">
        <f>J30</f>
        <v>22500</v>
      </c>
      <c r="N30" s="212">
        <f>SUM(J30:M30)</f>
        <v>90000</v>
      </c>
    </row>
    <row r="31" spans="1:14" s="21" customFormat="1" ht="21">
      <c r="A31" s="354"/>
      <c r="B31" s="38" t="s">
        <v>348</v>
      </c>
      <c r="C31" s="38" t="s">
        <v>349</v>
      </c>
      <c r="D31" s="39" t="s">
        <v>89</v>
      </c>
      <c r="E31" s="40">
        <v>1</v>
      </c>
      <c r="F31" s="107">
        <v>4</v>
      </c>
      <c r="G31" s="40">
        <v>500</v>
      </c>
      <c r="H31" s="107">
        <v>50</v>
      </c>
      <c r="I31" s="212">
        <f>E31*F31*G31*H31</f>
        <v>100000</v>
      </c>
      <c r="J31" s="254">
        <f>I31/4</f>
        <v>25000</v>
      </c>
      <c r="K31" s="254">
        <f>J31</f>
        <v>25000</v>
      </c>
      <c r="L31" s="254">
        <f>J31</f>
        <v>25000</v>
      </c>
      <c r="M31" s="254">
        <f>J31</f>
        <v>25000</v>
      </c>
      <c r="N31" s="212">
        <f>SUM(J31:M31)</f>
        <v>100000</v>
      </c>
    </row>
    <row r="32" spans="1:14" s="21" customFormat="1" ht="21">
      <c r="A32" s="75"/>
      <c r="B32" s="38" t="s">
        <v>131</v>
      </c>
      <c r="C32" s="38" t="s">
        <v>71</v>
      </c>
      <c r="D32" s="39" t="s">
        <v>56</v>
      </c>
      <c r="E32" s="40">
        <v>1</v>
      </c>
      <c r="F32" s="107">
        <v>4</v>
      </c>
      <c r="G32" s="40">
        <v>500</v>
      </c>
      <c r="H32" s="107">
        <v>25</v>
      </c>
      <c r="I32" s="212">
        <f>E32*F32*G32*H32</f>
        <v>50000</v>
      </c>
      <c r="J32" s="254">
        <f>I32/4</f>
        <v>12500</v>
      </c>
      <c r="K32" s="254">
        <f>J32</f>
        <v>12500</v>
      </c>
      <c r="L32" s="254">
        <f>J32</f>
        <v>12500</v>
      </c>
      <c r="M32" s="254">
        <f>J32</f>
        <v>12500</v>
      </c>
      <c r="N32" s="212">
        <f>SUM(J32:M32)</f>
        <v>50000</v>
      </c>
    </row>
    <row r="33" spans="1:14" s="21" customFormat="1" ht="21">
      <c r="A33" s="75"/>
      <c r="B33" s="38" t="s">
        <v>79</v>
      </c>
      <c r="C33" s="38" t="s">
        <v>126</v>
      </c>
      <c r="D33" s="39" t="s">
        <v>56</v>
      </c>
      <c r="E33" s="40">
        <v>1</v>
      </c>
      <c r="F33" s="107">
        <v>4</v>
      </c>
      <c r="G33" s="40">
        <v>1000</v>
      </c>
      <c r="H33" s="107">
        <v>50</v>
      </c>
      <c r="I33" s="210">
        <f>E33*F33*G33*H33</f>
        <v>200000</v>
      </c>
      <c r="J33" s="254">
        <f>I33/4</f>
        <v>50000</v>
      </c>
      <c r="K33" s="254">
        <f>J33</f>
        <v>50000</v>
      </c>
      <c r="L33" s="254">
        <f>J33</f>
        <v>50000</v>
      </c>
      <c r="M33" s="254">
        <f>J33</f>
        <v>50000</v>
      </c>
      <c r="N33" s="212">
        <f>SUM(J33:M33)</f>
        <v>200000</v>
      </c>
    </row>
    <row r="34" spans="1:14" s="21" customFormat="1" ht="21.75" thickBot="1">
      <c r="A34" s="144"/>
      <c r="B34" s="145" t="s">
        <v>11</v>
      </c>
      <c r="C34" s="145"/>
      <c r="D34" s="146"/>
      <c r="E34" s="147"/>
      <c r="F34" s="183"/>
      <c r="G34" s="147"/>
      <c r="H34" s="148"/>
      <c r="I34" s="208">
        <f aca="true" t="shared" si="5" ref="I34:N34">SUM(I29:I33)</f>
        <v>940000</v>
      </c>
      <c r="J34" s="234">
        <f t="shared" si="5"/>
        <v>235000</v>
      </c>
      <c r="K34" s="234">
        <f t="shared" si="5"/>
        <v>235000</v>
      </c>
      <c r="L34" s="234">
        <f t="shared" si="5"/>
        <v>235000</v>
      </c>
      <c r="M34" s="234">
        <f t="shared" si="5"/>
        <v>235000</v>
      </c>
      <c r="N34" s="208">
        <f t="shared" si="5"/>
        <v>940000</v>
      </c>
    </row>
    <row r="35" spans="1:14" s="21" customFormat="1" ht="21.75" thickTop="1">
      <c r="A35" s="143" t="s">
        <v>141</v>
      </c>
      <c r="B35" s="70" t="s">
        <v>125</v>
      </c>
      <c r="C35" s="71"/>
      <c r="D35" s="71"/>
      <c r="E35" s="71"/>
      <c r="F35" s="181"/>
      <c r="G35" s="71"/>
      <c r="H35" s="109"/>
      <c r="I35" s="71"/>
      <c r="J35" s="71"/>
      <c r="K35" s="71"/>
      <c r="L35" s="71"/>
      <c r="M35" s="71"/>
      <c r="N35" s="303"/>
    </row>
    <row r="36" spans="1:14" s="21" customFormat="1" ht="21">
      <c r="A36" s="76"/>
      <c r="B36" s="41" t="s">
        <v>142</v>
      </c>
      <c r="C36" s="41" t="s">
        <v>90</v>
      </c>
      <c r="D36" s="32" t="s">
        <v>56</v>
      </c>
      <c r="E36" s="31">
        <v>2</v>
      </c>
      <c r="F36" s="30">
        <v>1</v>
      </c>
      <c r="G36" s="31">
        <v>3000</v>
      </c>
      <c r="H36" s="30">
        <v>50</v>
      </c>
      <c r="I36" s="212">
        <f>H36*G36*F36*E36</f>
        <v>300000</v>
      </c>
      <c r="J36" s="301">
        <v>0</v>
      </c>
      <c r="K36" s="301">
        <v>0</v>
      </c>
      <c r="L36" s="301">
        <f>I36</f>
        <v>300000</v>
      </c>
      <c r="M36" s="301">
        <v>0</v>
      </c>
      <c r="N36" s="236">
        <f>J36+K36+L36+M36</f>
        <v>300000</v>
      </c>
    </row>
    <row r="37" spans="1:14" s="21" customFormat="1" ht="21">
      <c r="A37" s="76"/>
      <c r="B37" s="41" t="s">
        <v>155</v>
      </c>
      <c r="C37" s="41" t="s">
        <v>156</v>
      </c>
      <c r="D37" s="32" t="s">
        <v>56</v>
      </c>
      <c r="E37" s="31">
        <v>3</v>
      </c>
      <c r="F37" s="30">
        <v>1</v>
      </c>
      <c r="G37" s="31">
        <v>500</v>
      </c>
      <c r="H37" s="30">
        <v>50</v>
      </c>
      <c r="I37" s="212">
        <f>H37*G37*F37*E37</f>
        <v>75000</v>
      </c>
      <c r="J37" s="301">
        <v>0</v>
      </c>
      <c r="K37" s="301">
        <v>0</v>
      </c>
      <c r="L37" s="301">
        <f>I37</f>
        <v>75000</v>
      </c>
      <c r="M37" s="301">
        <v>0</v>
      </c>
      <c r="N37" s="236">
        <f>J37+K37+L37+M37</f>
        <v>75000</v>
      </c>
    </row>
    <row r="38" spans="1:14" s="21" customFormat="1" ht="21.75" thickBot="1">
      <c r="A38" s="149"/>
      <c r="B38" s="150" t="s">
        <v>11</v>
      </c>
      <c r="C38" s="151"/>
      <c r="D38" s="152"/>
      <c r="E38" s="153"/>
      <c r="F38" s="154"/>
      <c r="G38" s="153"/>
      <c r="H38" s="154"/>
      <c r="I38" s="208">
        <f aca="true" t="shared" si="6" ref="I38:N38">SUM(I36:I37)</f>
        <v>375000</v>
      </c>
      <c r="J38" s="237">
        <f t="shared" si="6"/>
        <v>0</v>
      </c>
      <c r="K38" s="237">
        <f t="shared" si="6"/>
        <v>0</v>
      </c>
      <c r="L38" s="237">
        <f t="shared" si="6"/>
        <v>375000</v>
      </c>
      <c r="M38" s="237">
        <f t="shared" si="6"/>
        <v>0</v>
      </c>
      <c r="N38" s="237">
        <f t="shared" si="6"/>
        <v>375000</v>
      </c>
    </row>
    <row r="39" spans="1:14" s="21" customFormat="1" ht="21.75" thickTop="1">
      <c r="A39" s="322" t="s">
        <v>143</v>
      </c>
      <c r="B39" s="323" t="s">
        <v>144</v>
      </c>
      <c r="C39" s="324"/>
      <c r="D39" s="324"/>
      <c r="E39" s="324"/>
      <c r="F39" s="325"/>
      <c r="G39" s="324"/>
      <c r="H39" s="326"/>
      <c r="I39" s="324"/>
      <c r="J39" s="324"/>
      <c r="K39" s="324"/>
      <c r="L39" s="324"/>
      <c r="M39" s="324"/>
      <c r="N39" s="327"/>
    </row>
    <row r="40" spans="1:14" s="21" customFormat="1" ht="21">
      <c r="A40" s="77"/>
      <c r="B40" s="42" t="s">
        <v>153</v>
      </c>
      <c r="C40" s="42" t="s">
        <v>194</v>
      </c>
      <c r="D40" s="42" t="s">
        <v>56</v>
      </c>
      <c r="E40" s="43">
        <v>1</v>
      </c>
      <c r="F40" s="43">
        <v>1</v>
      </c>
      <c r="G40" s="30">
        <v>1000</v>
      </c>
      <c r="H40" s="30">
        <v>50</v>
      </c>
      <c r="I40" s="212">
        <f aca="true" t="shared" si="7" ref="I40:I46">H40*G40*F40*E40</f>
        <v>50000</v>
      </c>
      <c r="J40" s="301">
        <v>0</v>
      </c>
      <c r="K40" s="301">
        <v>0</v>
      </c>
      <c r="L40" s="301">
        <f>I40/2</f>
        <v>25000</v>
      </c>
      <c r="M40" s="301">
        <f>L40</f>
        <v>25000</v>
      </c>
      <c r="N40" s="321">
        <f>J40+K40+L40+M40</f>
        <v>50000</v>
      </c>
    </row>
    <row r="41" spans="1:14" s="21" customFormat="1" ht="21">
      <c r="A41" s="77"/>
      <c r="B41" s="42" t="s">
        <v>153</v>
      </c>
      <c r="C41" s="42" t="s">
        <v>335</v>
      </c>
      <c r="D41" s="42" t="s">
        <v>56</v>
      </c>
      <c r="E41" s="43">
        <v>2</v>
      </c>
      <c r="F41" s="43">
        <v>1</v>
      </c>
      <c r="G41" s="30">
        <v>1000</v>
      </c>
      <c r="H41" s="30">
        <f>50/3</f>
        <v>16.666666666666668</v>
      </c>
      <c r="I41" s="212">
        <f t="shared" si="7"/>
        <v>33333.333333333336</v>
      </c>
      <c r="J41" s="301">
        <v>0</v>
      </c>
      <c r="K41" s="301">
        <v>0</v>
      </c>
      <c r="L41" s="301">
        <f aca="true" t="shared" si="8" ref="L41:L46">I41/2</f>
        <v>16666.666666666668</v>
      </c>
      <c r="M41" s="301">
        <f aca="true" t="shared" si="9" ref="M41:M46">L41</f>
        <v>16666.666666666668</v>
      </c>
      <c r="N41" s="321">
        <f aca="true" t="shared" si="10" ref="N41:N46">J41+K41+L41+M41</f>
        <v>33333.333333333336</v>
      </c>
    </row>
    <row r="42" spans="1:14" s="21" customFormat="1" ht="21">
      <c r="A42" s="76"/>
      <c r="B42" s="41" t="s">
        <v>154</v>
      </c>
      <c r="C42" s="41" t="s">
        <v>158</v>
      </c>
      <c r="D42" s="41" t="s">
        <v>146</v>
      </c>
      <c r="E42" s="44">
        <v>1</v>
      </c>
      <c r="F42" s="44">
        <v>1</v>
      </c>
      <c r="G42" s="30">
        <v>1500</v>
      </c>
      <c r="H42" s="30">
        <v>25</v>
      </c>
      <c r="I42" s="212">
        <f t="shared" si="7"/>
        <v>37500</v>
      </c>
      <c r="J42" s="301">
        <v>0</v>
      </c>
      <c r="K42" s="301">
        <v>0</v>
      </c>
      <c r="L42" s="301">
        <f t="shared" si="8"/>
        <v>18750</v>
      </c>
      <c r="M42" s="301">
        <f t="shared" si="9"/>
        <v>18750</v>
      </c>
      <c r="N42" s="321">
        <f t="shared" si="10"/>
        <v>37500</v>
      </c>
    </row>
    <row r="43" spans="1:14" s="21" customFormat="1" ht="21">
      <c r="A43" s="76"/>
      <c r="B43" s="41" t="s">
        <v>155</v>
      </c>
      <c r="C43" s="41" t="s">
        <v>157</v>
      </c>
      <c r="D43" s="33" t="s">
        <v>146</v>
      </c>
      <c r="E43" s="30">
        <v>3</v>
      </c>
      <c r="F43" s="30">
        <v>1</v>
      </c>
      <c r="G43" s="30">
        <v>500</v>
      </c>
      <c r="H43" s="30">
        <v>50</v>
      </c>
      <c r="I43" s="212">
        <f t="shared" si="7"/>
        <v>75000</v>
      </c>
      <c r="J43" s="301">
        <v>0</v>
      </c>
      <c r="K43" s="301">
        <v>0</v>
      </c>
      <c r="L43" s="301">
        <f t="shared" si="8"/>
        <v>37500</v>
      </c>
      <c r="M43" s="301">
        <f t="shared" si="9"/>
        <v>37500</v>
      </c>
      <c r="N43" s="321">
        <f t="shared" si="10"/>
        <v>75000</v>
      </c>
    </row>
    <row r="44" spans="1:14" s="21" customFormat="1" ht="21">
      <c r="A44" s="76"/>
      <c r="B44" s="41" t="s">
        <v>159</v>
      </c>
      <c r="C44" s="41" t="s">
        <v>337</v>
      </c>
      <c r="D44" s="33" t="s">
        <v>146</v>
      </c>
      <c r="E44" s="31">
        <v>1</v>
      </c>
      <c r="F44" s="30">
        <v>1</v>
      </c>
      <c r="G44" s="30">
        <v>3000</v>
      </c>
      <c r="H44" s="30">
        <v>25</v>
      </c>
      <c r="I44" s="212">
        <f t="shared" si="7"/>
        <v>75000</v>
      </c>
      <c r="J44" s="301">
        <v>0</v>
      </c>
      <c r="K44" s="301">
        <v>0</v>
      </c>
      <c r="L44" s="301">
        <f t="shared" si="8"/>
        <v>37500</v>
      </c>
      <c r="M44" s="301">
        <f t="shared" si="9"/>
        <v>37500</v>
      </c>
      <c r="N44" s="321">
        <f t="shared" si="10"/>
        <v>75000</v>
      </c>
    </row>
    <row r="45" spans="1:14" s="21" customFormat="1" ht="21">
      <c r="A45" s="76"/>
      <c r="B45" s="41" t="s">
        <v>160</v>
      </c>
      <c r="C45" s="41" t="s">
        <v>60</v>
      </c>
      <c r="D45" s="33" t="s">
        <v>146</v>
      </c>
      <c r="E45" s="31">
        <v>2</v>
      </c>
      <c r="F45" s="30">
        <v>1</v>
      </c>
      <c r="G45" s="30">
        <v>2000</v>
      </c>
      <c r="H45" s="30">
        <v>25</v>
      </c>
      <c r="I45" s="238">
        <f t="shared" si="7"/>
        <v>100000</v>
      </c>
      <c r="J45" s="301">
        <v>0</v>
      </c>
      <c r="K45" s="301">
        <v>0</v>
      </c>
      <c r="L45" s="301">
        <f t="shared" si="8"/>
        <v>50000</v>
      </c>
      <c r="M45" s="301">
        <f t="shared" si="9"/>
        <v>50000</v>
      </c>
      <c r="N45" s="321">
        <f t="shared" si="10"/>
        <v>100000</v>
      </c>
    </row>
    <row r="46" spans="1:14" s="21" customFormat="1" ht="21">
      <c r="A46" s="320"/>
      <c r="B46" s="41" t="s">
        <v>160</v>
      </c>
      <c r="C46" s="41" t="s">
        <v>335</v>
      </c>
      <c r="D46" s="33" t="s">
        <v>146</v>
      </c>
      <c r="E46" s="31">
        <v>2</v>
      </c>
      <c r="F46" s="30">
        <v>1</v>
      </c>
      <c r="G46" s="30">
        <v>1000</v>
      </c>
      <c r="H46" s="30">
        <v>25</v>
      </c>
      <c r="I46" s="238">
        <f t="shared" si="7"/>
        <v>50000</v>
      </c>
      <c r="J46" s="301">
        <v>0</v>
      </c>
      <c r="K46" s="301">
        <v>0</v>
      </c>
      <c r="L46" s="301">
        <f t="shared" si="8"/>
        <v>25000</v>
      </c>
      <c r="M46" s="301">
        <f t="shared" si="9"/>
        <v>25000</v>
      </c>
      <c r="N46" s="321">
        <f t="shared" si="10"/>
        <v>50000</v>
      </c>
    </row>
    <row r="47" spans="1:14" s="21" customFormat="1" ht="21.75" thickBot="1">
      <c r="A47" s="149"/>
      <c r="B47" s="150" t="s">
        <v>11</v>
      </c>
      <c r="C47" s="151"/>
      <c r="D47" s="152"/>
      <c r="E47" s="153"/>
      <c r="F47" s="154"/>
      <c r="G47" s="154"/>
      <c r="H47" s="154"/>
      <c r="I47" s="208">
        <f aca="true" t="shared" si="11" ref="I47:N47">SUM(I40:I46)</f>
        <v>420833.3333333334</v>
      </c>
      <c r="J47" s="235">
        <f t="shared" si="11"/>
        <v>0</v>
      </c>
      <c r="K47" s="235">
        <f t="shared" si="11"/>
        <v>0</v>
      </c>
      <c r="L47" s="235">
        <f t="shared" si="11"/>
        <v>210416.6666666667</v>
      </c>
      <c r="M47" s="235">
        <f t="shared" si="11"/>
        <v>210416.6666666667</v>
      </c>
      <c r="N47" s="208">
        <f t="shared" si="11"/>
        <v>420833.3333333334</v>
      </c>
    </row>
    <row r="48" spans="1:14" s="21" customFormat="1" ht="21.75" thickTop="1">
      <c r="A48" s="94"/>
      <c r="B48" s="155" t="s">
        <v>161</v>
      </c>
      <c r="C48" s="156"/>
      <c r="D48" s="157"/>
      <c r="E48" s="158"/>
      <c r="F48" s="159"/>
      <c r="G48" s="159"/>
      <c r="H48" s="159"/>
      <c r="I48" s="328">
        <f aca="true" t="shared" si="12" ref="I48:N48">I27+I34+I38+I47</f>
        <v>2357433.3333333335</v>
      </c>
      <c r="J48" s="328">
        <f t="shared" si="12"/>
        <v>442200</v>
      </c>
      <c r="K48" s="328">
        <f t="shared" si="12"/>
        <v>442200</v>
      </c>
      <c r="L48" s="328">
        <f t="shared" si="12"/>
        <v>1027616.6666666667</v>
      </c>
      <c r="M48" s="328">
        <f t="shared" si="12"/>
        <v>445416.6666666667</v>
      </c>
      <c r="N48" s="328">
        <f t="shared" si="12"/>
        <v>2357433.3333333335</v>
      </c>
    </row>
    <row r="49" spans="1:14" s="21" customFormat="1" ht="21">
      <c r="A49" s="78" t="s">
        <v>145</v>
      </c>
      <c r="B49" s="456" t="s">
        <v>216</v>
      </c>
      <c r="C49" s="457"/>
      <c r="D49" s="457"/>
      <c r="E49" s="457"/>
      <c r="F49" s="457"/>
      <c r="G49" s="457"/>
      <c r="H49" s="457"/>
      <c r="I49" s="457"/>
      <c r="J49" s="457"/>
      <c r="K49" s="457"/>
      <c r="L49" s="457"/>
      <c r="M49" s="457"/>
      <c r="N49" s="457"/>
    </row>
    <row r="50" spans="1:14" s="21" customFormat="1" ht="21">
      <c r="A50" s="73"/>
      <c r="B50" s="5" t="s">
        <v>209</v>
      </c>
      <c r="C50" s="17" t="s">
        <v>60</v>
      </c>
      <c r="D50" s="17" t="s">
        <v>96</v>
      </c>
      <c r="E50" s="133">
        <v>40</v>
      </c>
      <c r="F50" s="133">
        <v>6</v>
      </c>
      <c r="G50" s="133">
        <v>500</v>
      </c>
      <c r="H50" s="133">
        <v>2</v>
      </c>
      <c r="I50" s="282">
        <f>E50*F50*G50*H50</f>
        <v>240000</v>
      </c>
      <c r="J50" s="222">
        <f>I50/3</f>
        <v>80000</v>
      </c>
      <c r="K50" s="222">
        <f>J50</f>
        <v>80000</v>
      </c>
      <c r="L50" s="254">
        <f>J50</f>
        <v>80000</v>
      </c>
      <c r="M50" s="254">
        <v>0</v>
      </c>
      <c r="N50" s="212">
        <f>SUM(J50:M50)</f>
        <v>240000</v>
      </c>
    </row>
    <row r="51" spans="1:14" s="21" customFormat="1" ht="21">
      <c r="A51" s="73"/>
      <c r="B51" s="5" t="s">
        <v>210</v>
      </c>
      <c r="C51" s="17" t="s">
        <v>211</v>
      </c>
      <c r="D51" s="17" t="s">
        <v>96</v>
      </c>
      <c r="E51" s="133">
        <v>2</v>
      </c>
      <c r="F51" s="133">
        <v>6</v>
      </c>
      <c r="G51" s="133">
        <v>3000</v>
      </c>
      <c r="H51" s="133">
        <v>2</v>
      </c>
      <c r="I51" s="282">
        <f aca="true" t="shared" si="13" ref="I51:I56">E51*F51*G51*H51</f>
        <v>72000</v>
      </c>
      <c r="J51" s="222">
        <f aca="true" t="shared" si="14" ref="J51:J56">I51/3</f>
        <v>24000</v>
      </c>
      <c r="K51" s="222">
        <f aca="true" t="shared" si="15" ref="K51:K56">J51</f>
        <v>24000</v>
      </c>
      <c r="L51" s="254">
        <f aca="true" t="shared" si="16" ref="L51:L56">J51</f>
        <v>24000</v>
      </c>
      <c r="M51" s="254">
        <v>0</v>
      </c>
      <c r="N51" s="212">
        <f aca="true" t="shared" si="17" ref="N51:N56">SUM(J51:M51)</f>
        <v>72000</v>
      </c>
    </row>
    <row r="52" spans="1:14" s="21" customFormat="1" ht="21">
      <c r="A52" s="73"/>
      <c r="B52" s="5" t="s">
        <v>99</v>
      </c>
      <c r="C52" s="5" t="s">
        <v>99</v>
      </c>
      <c r="D52" s="17" t="s">
        <v>96</v>
      </c>
      <c r="E52" s="133">
        <v>44</v>
      </c>
      <c r="F52" s="133">
        <v>6</v>
      </c>
      <c r="G52" s="133">
        <v>800</v>
      </c>
      <c r="H52" s="133">
        <v>2</v>
      </c>
      <c r="I52" s="282">
        <f t="shared" si="13"/>
        <v>422400</v>
      </c>
      <c r="J52" s="222">
        <f t="shared" si="14"/>
        <v>140800</v>
      </c>
      <c r="K52" s="222">
        <f t="shared" si="15"/>
        <v>140800</v>
      </c>
      <c r="L52" s="254">
        <f t="shared" si="16"/>
        <v>140800</v>
      </c>
      <c r="M52" s="254">
        <v>0</v>
      </c>
      <c r="N52" s="212">
        <f t="shared" si="17"/>
        <v>422400</v>
      </c>
    </row>
    <row r="53" spans="1:15" s="21" customFormat="1" ht="21">
      <c r="A53" s="73"/>
      <c r="B53" s="5" t="s">
        <v>212</v>
      </c>
      <c r="C53" s="5" t="s">
        <v>213</v>
      </c>
      <c r="D53" s="17" t="s">
        <v>94</v>
      </c>
      <c r="E53" s="133">
        <v>300</v>
      </c>
      <c r="F53" s="133">
        <v>1</v>
      </c>
      <c r="G53" s="133">
        <v>750</v>
      </c>
      <c r="H53" s="133">
        <v>1</v>
      </c>
      <c r="I53" s="282">
        <f t="shared" si="13"/>
        <v>225000</v>
      </c>
      <c r="J53" s="222">
        <f t="shared" si="14"/>
        <v>75000</v>
      </c>
      <c r="K53" s="222">
        <f t="shared" si="15"/>
        <v>75000</v>
      </c>
      <c r="L53" s="254">
        <f t="shared" si="16"/>
        <v>75000</v>
      </c>
      <c r="M53" s="254">
        <v>0</v>
      </c>
      <c r="N53" s="212">
        <f t="shared" si="17"/>
        <v>225000</v>
      </c>
      <c r="O53" s="21">
        <f>50*5</f>
        <v>250</v>
      </c>
    </row>
    <row r="54" spans="1:15" s="21" customFormat="1" ht="21">
      <c r="A54" s="75"/>
      <c r="B54" s="5" t="s">
        <v>315</v>
      </c>
      <c r="C54" s="5" t="s">
        <v>313</v>
      </c>
      <c r="D54" s="5" t="s">
        <v>215</v>
      </c>
      <c r="E54" s="304">
        <v>425</v>
      </c>
      <c r="F54" s="304">
        <v>1</v>
      </c>
      <c r="G54" s="304">
        <v>100</v>
      </c>
      <c r="H54" s="304">
        <v>1</v>
      </c>
      <c r="I54" s="282">
        <f t="shared" si="13"/>
        <v>42500</v>
      </c>
      <c r="J54" s="222">
        <f t="shared" si="14"/>
        <v>14166.666666666666</v>
      </c>
      <c r="K54" s="222">
        <f t="shared" si="15"/>
        <v>14166.666666666666</v>
      </c>
      <c r="L54" s="254">
        <f t="shared" si="16"/>
        <v>14166.666666666666</v>
      </c>
      <c r="M54" s="254">
        <v>0</v>
      </c>
      <c r="N54" s="212">
        <f t="shared" si="17"/>
        <v>42500</v>
      </c>
      <c r="O54" s="21">
        <f>O53/40</f>
        <v>6.25</v>
      </c>
    </row>
    <row r="55" spans="1:14" s="21" customFormat="1" ht="21">
      <c r="A55" s="75"/>
      <c r="B55" s="5" t="s">
        <v>314</v>
      </c>
      <c r="C55" s="5" t="s">
        <v>297</v>
      </c>
      <c r="D55" s="5" t="s">
        <v>63</v>
      </c>
      <c r="E55" s="304">
        <v>40</v>
      </c>
      <c r="F55" s="304">
        <v>6</v>
      </c>
      <c r="G55" s="304">
        <v>150</v>
      </c>
      <c r="H55" s="304">
        <v>1</v>
      </c>
      <c r="I55" s="282">
        <f t="shared" si="13"/>
        <v>36000</v>
      </c>
      <c r="J55" s="222">
        <f t="shared" si="14"/>
        <v>12000</v>
      </c>
      <c r="K55" s="222">
        <f t="shared" si="15"/>
        <v>12000</v>
      </c>
      <c r="L55" s="254">
        <f t="shared" si="16"/>
        <v>12000</v>
      </c>
      <c r="M55" s="254">
        <v>0</v>
      </c>
      <c r="N55" s="212">
        <f t="shared" si="17"/>
        <v>36000</v>
      </c>
    </row>
    <row r="56" spans="1:14" s="21" customFormat="1" ht="21">
      <c r="A56" s="305"/>
      <c r="B56" s="5" t="s">
        <v>316</v>
      </c>
      <c r="C56" s="5" t="s">
        <v>214</v>
      </c>
      <c r="D56" s="5" t="s">
        <v>63</v>
      </c>
      <c r="E56" s="304">
        <v>425</v>
      </c>
      <c r="F56" s="304">
        <v>1</v>
      </c>
      <c r="G56" s="304">
        <v>100</v>
      </c>
      <c r="H56" s="304">
        <v>1</v>
      </c>
      <c r="I56" s="282">
        <f t="shared" si="13"/>
        <v>42500</v>
      </c>
      <c r="J56" s="222">
        <f t="shared" si="14"/>
        <v>14166.666666666666</v>
      </c>
      <c r="K56" s="222">
        <f t="shared" si="15"/>
        <v>14166.666666666666</v>
      </c>
      <c r="L56" s="254">
        <f t="shared" si="16"/>
        <v>14166.666666666666</v>
      </c>
      <c r="M56" s="254">
        <v>0</v>
      </c>
      <c r="N56" s="212">
        <f t="shared" si="17"/>
        <v>42500</v>
      </c>
    </row>
    <row r="57" spans="1:14" s="21" customFormat="1" ht="21">
      <c r="A57" s="162"/>
      <c r="B57" s="163" t="s">
        <v>11</v>
      </c>
      <c r="C57" s="164"/>
      <c r="D57" s="165"/>
      <c r="E57" s="166"/>
      <c r="F57" s="184"/>
      <c r="G57" s="167"/>
      <c r="H57" s="168"/>
      <c r="I57" s="209">
        <f aca="true" t="shared" si="18" ref="I57:N57">SUM(I50:I56)</f>
        <v>1080400</v>
      </c>
      <c r="J57" s="209">
        <f t="shared" si="18"/>
        <v>360133.3333333334</v>
      </c>
      <c r="K57" s="209">
        <f t="shared" si="18"/>
        <v>360133.3333333334</v>
      </c>
      <c r="L57" s="209">
        <f t="shared" si="18"/>
        <v>360133.3333333334</v>
      </c>
      <c r="M57" s="209">
        <f t="shared" si="18"/>
        <v>0</v>
      </c>
      <c r="N57" s="209">
        <f t="shared" si="18"/>
        <v>1080400</v>
      </c>
    </row>
    <row r="58" spans="1:14" s="21" customFormat="1" ht="21">
      <c r="A58" s="78" t="s">
        <v>23</v>
      </c>
      <c r="B58" s="70" t="s">
        <v>217</v>
      </c>
      <c r="C58" s="71"/>
      <c r="D58" s="71"/>
      <c r="E58" s="71"/>
      <c r="F58" s="181"/>
      <c r="G58" s="71"/>
      <c r="H58" s="109"/>
      <c r="I58" s="71"/>
      <c r="J58" s="71"/>
      <c r="K58" s="71"/>
      <c r="L58" s="71"/>
      <c r="M58" s="71"/>
      <c r="N58" s="71"/>
    </row>
    <row r="59" spans="1:14" s="21" customFormat="1" ht="21">
      <c r="A59" s="79"/>
      <c r="B59" s="35" t="s">
        <v>115</v>
      </c>
      <c r="C59" s="35" t="s">
        <v>72</v>
      </c>
      <c r="D59" s="36" t="s">
        <v>56</v>
      </c>
      <c r="E59" s="37">
        <v>32</v>
      </c>
      <c r="F59" s="106">
        <v>3</v>
      </c>
      <c r="G59" s="37">
        <v>500</v>
      </c>
      <c r="H59" s="106">
        <v>1</v>
      </c>
      <c r="I59" s="212">
        <f>E59*F59*G59*H59</f>
        <v>48000</v>
      </c>
      <c r="J59" s="254">
        <v>0</v>
      </c>
      <c r="K59" s="254">
        <v>0</v>
      </c>
      <c r="L59" s="254">
        <f>I59</f>
        <v>48000</v>
      </c>
      <c r="M59" s="254">
        <v>0</v>
      </c>
      <c r="N59" s="232">
        <f>SUM(J59:M59)</f>
        <v>48000</v>
      </c>
    </row>
    <row r="60" spans="1:16" s="21" customFormat="1" ht="21">
      <c r="A60" s="79"/>
      <c r="B60" s="35" t="s">
        <v>70</v>
      </c>
      <c r="C60" s="35" t="s">
        <v>77</v>
      </c>
      <c r="D60" s="36" t="s">
        <v>338</v>
      </c>
      <c r="E60" s="37">
        <v>1</v>
      </c>
      <c r="F60" s="106">
        <v>2</v>
      </c>
      <c r="G60" s="37">
        <v>25000</v>
      </c>
      <c r="H60" s="106">
        <v>1</v>
      </c>
      <c r="I60" s="212">
        <f>E60*F60*G60*H60</f>
        <v>50000</v>
      </c>
      <c r="J60" s="254">
        <v>0</v>
      </c>
      <c r="K60" s="254">
        <v>0</v>
      </c>
      <c r="L60" s="254">
        <f>I60</f>
        <v>50000</v>
      </c>
      <c r="M60" s="254">
        <v>0</v>
      </c>
      <c r="N60" s="232">
        <f>SUM(J60:M60)</f>
        <v>50000</v>
      </c>
      <c r="P60" s="239"/>
    </row>
    <row r="61" spans="1:14" s="21" customFormat="1" ht="21">
      <c r="A61" s="79"/>
      <c r="B61" s="35" t="s">
        <v>92</v>
      </c>
      <c r="C61" s="35" t="s">
        <v>93</v>
      </c>
      <c r="D61" s="36" t="s">
        <v>94</v>
      </c>
      <c r="E61" s="37">
        <v>32</v>
      </c>
      <c r="F61" s="106">
        <v>3</v>
      </c>
      <c r="G61" s="37">
        <v>2000</v>
      </c>
      <c r="H61" s="106">
        <v>1</v>
      </c>
      <c r="I61" s="212">
        <f>E61*F61*G61*H61</f>
        <v>192000</v>
      </c>
      <c r="J61" s="254">
        <v>0</v>
      </c>
      <c r="K61" s="254">
        <v>0</v>
      </c>
      <c r="L61" s="254">
        <f>I61</f>
        <v>192000</v>
      </c>
      <c r="M61" s="254">
        <v>0</v>
      </c>
      <c r="N61" s="232">
        <f>SUM(J61:M61)</f>
        <v>192000</v>
      </c>
    </row>
    <row r="62" spans="1:14" s="21" customFormat="1" ht="21">
      <c r="A62" s="79"/>
      <c r="B62" s="35" t="s">
        <v>88</v>
      </c>
      <c r="C62" s="35" t="s">
        <v>132</v>
      </c>
      <c r="D62" s="36" t="s">
        <v>94</v>
      </c>
      <c r="E62" s="37">
        <v>32</v>
      </c>
      <c r="F62" s="106">
        <v>3</v>
      </c>
      <c r="G62" s="37">
        <v>500</v>
      </c>
      <c r="H62" s="106">
        <v>1</v>
      </c>
      <c r="I62" s="212">
        <f>E62*F62*G62*H62</f>
        <v>48000</v>
      </c>
      <c r="J62" s="254">
        <v>0</v>
      </c>
      <c r="K62" s="254">
        <v>0</v>
      </c>
      <c r="L62" s="254">
        <f>I62</f>
        <v>48000</v>
      </c>
      <c r="M62" s="254">
        <v>0</v>
      </c>
      <c r="N62" s="232">
        <f>SUM(J62:M62)</f>
        <v>48000</v>
      </c>
    </row>
    <row r="63" spans="1:14" s="21" customFormat="1" ht="21">
      <c r="A63" s="74"/>
      <c r="B63" s="38" t="s">
        <v>78</v>
      </c>
      <c r="C63" s="38" t="s">
        <v>76</v>
      </c>
      <c r="D63" s="39" t="s">
        <v>338</v>
      </c>
      <c r="E63" s="40">
        <v>2</v>
      </c>
      <c r="F63" s="107">
        <v>3</v>
      </c>
      <c r="G63" s="40">
        <v>5000</v>
      </c>
      <c r="H63" s="107">
        <v>1</v>
      </c>
      <c r="I63" s="210">
        <f>E63*F63*G63*H63</f>
        <v>30000</v>
      </c>
      <c r="J63" s="254">
        <v>0</v>
      </c>
      <c r="K63" s="254">
        <v>0</v>
      </c>
      <c r="L63" s="254">
        <f>I63</f>
        <v>30000</v>
      </c>
      <c r="M63" s="254">
        <v>0</v>
      </c>
      <c r="N63" s="233">
        <f>SUM(J63:M63)</f>
        <v>30000</v>
      </c>
    </row>
    <row r="64" spans="1:14" s="21" customFormat="1" ht="21.75" thickBot="1">
      <c r="A64" s="140"/>
      <c r="B64" s="134" t="s">
        <v>11</v>
      </c>
      <c r="C64" s="135"/>
      <c r="D64" s="136"/>
      <c r="E64" s="137"/>
      <c r="F64" s="180"/>
      <c r="G64" s="138"/>
      <c r="H64" s="139"/>
      <c r="I64" s="207">
        <f aca="true" t="shared" si="19" ref="I64:N64">SUM(I59:I63)</f>
        <v>368000</v>
      </c>
      <c r="J64" s="231">
        <f t="shared" si="19"/>
        <v>0</v>
      </c>
      <c r="K64" s="227">
        <f t="shared" si="19"/>
        <v>0</v>
      </c>
      <c r="L64" s="231">
        <f t="shared" si="19"/>
        <v>368000</v>
      </c>
      <c r="M64" s="231">
        <f t="shared" si="19"/>
        <v>0</v>
      </c>
      <c r="N64" s="207">
        <f t="shared" si="19"/>
        <v>368000</v>
      </c>
    </row>
    <row r="65" spans="1:14" s="21" customFormat="1" ht="21.75" thickTop="1">
      <c r="A65" s="78" t="s">
        <v>24</v>
      </c>
      <c r="B65" s="70" t="s">
        <v>25</v>
      </c>
      <c r="C65" s="71"/>
      <c r="D65" s="71"/>
      <c r="E65" s="71"/>
      <c r="F65" s="181"/>
      <c r="G65" s="71"/>
      <c r="H65" s="109"/>
      <c r="I65" s="71"/>
      <c r="J65" s="71"/>
      <c r="K65" s="71"/>
      <c r="L65" s="71"/>
      <c r="M65" s="71"/>
      <c r="N65" s="71"/>
    </row>
    <row r="66" spans="1:14" s="21" customFormat="1" ht="21">
      <c r="A66" s="75"/>
      <c r="B66" s="35" t="s">
        <v>69</v>
      </c>
      <c r="C66" s="35" t="s">
        <v>73</v>
      </c>
      <c r="D66" s="36" t="s">
        <v>116</v>
      </c>
      <c r="E66" s="37">
        <v>2</v>
      </c>
      <c r="F66" s="106">
        <v>1</v>
      </c>
      <c r="G66" s="37">
        <v>6000</v>
      </c>
      <c r="H66" s="106">
        <v>1</v>
      </c>
      <c r="I66" s="212">
        <f>E66*F66*G66*H66</f>
        <v>12000</v>
      </c>
      <c r="J66" s="223">
        <v>0</v>
      </c>
      <c r="K66" s="223">
        <v>0</v>
      </c>
      <c r="L66" s="224">
        <v>0</v>
      </c>
      <c r="M66" s="254">
        <f>I66</f>
        <v>12000</v>
      </c>
      <c r="N66" s="212">
        <f>SUM(J66:M66)</f>
        <v>12000</v>
      </c>
    </row>
    <row r="67" spans="1:14" s="21" customFormat="1" ht="21">
      <c r="A67" s="75"/>
      <c r="B67" s="35" t="s">
        <v>118</v>
      </c>
      <c r="C67" s="35" t="s">
        <v>117</v>
      </c>
      <c r="D67" s="36" t="s">
        <v>61</v>
      </c>
      <c r="E67" s="37">
        <v>1</v>
      </c>
      <c r="F67" s="106">
        <v>1</v>
      </c>
      <c r="G67" s="37">
        <v>10000</v>
      </c>
      <c r="H67" s="106">
        <v>1</v>
      </c>
      <c r="I67" s="212">
        <f aca="true" t="shared" si="20" ref="I67:I74">E67*F67*G67*H67</f>
        <v>10000</v>
      </c>
      <c r="J67" s="223">
        <v>0</v>
      </c>
      <c r="K67" s="223">
        <v>0</v>
      </c>
      <c r="L67" s="224">
        <v>0</v>
      </c>
      <c r="M67" s="254">
        <f aca="true" t="shared" si="21" ref="M67:M74">I67</f>
        <v>10000</v>
      </c>
      <c r="N67" s="212">
        <f aca="true" t="shared" si="22" ref="N67:N74">SUM(J67:M67)</f>
        <v>10000</v>
      </c>
    </row>
    <row r="68" spans="1:14" s="21" customFormat="1" ht="21">
      <c r="A68" s="75"/>
      <c r="B68" s="35" t="s">
        <v>68</v>
      </c>
      <c r="C68" s="35" t="s">
        <v>66</v>
      </c>
      <c r="D68" s="36" t="s">
        <v>56</v>
      </c>
      <c r="E68" s="37">
        <v>500</v>
      </c>
      <c r="F68" s="106">
        <v>1</v>
      </c>
      <c r="G68" s="37">
        <v>50</v>
      </c>
      <c r="H68" s="106">
        <v>1</v>
      </c>
      <c r="I68" s="212">
        <f t="shared" si="20"/>
        <v>25000</v>
      </c>
      <c r="J68" s="223">
        <v>0</v>
      </c>
      <c r="K68" s="223">
        <v>0</v>
      </c>
      <c r="L68" s="224">
        <v>0</v>
      </c>
      <c r="M68" s="254">
        <f t="shared" si="21"/>
        <v>25000</v>
      </c>
      <c r="N68" s="212">
        <f t="shared" si="22"/>
        <v>25000</v>
      </c>
    </row>
    <row r="69" spans="1:14" s="21" customFormat="1" ht="21">
      <c r="A69" s="75"/>
      <c r="B69" s="35" t="s">
        <v>119</v>
      </c>
      <c r="C69" s="35" t="s">
        <v>120</v>
      </c>
      <c r="D69" s="36" t="s">
        <v>56</v>
      </c>
      <c r="E69" s="37">
        <v>30</v>
      </c>
      <c r="F69" s="106">
        <v>1</v>
      </c>
      <c r="G69" s="37">
        <v>2000</v>
      </c>
      <c r="H69" s="106">
        <v>1</v>
      </c>
      <c r="I69" s="212">
        <f t="shared" si="20"/>
        <v>60000</v>
      </c>
      <c r="J69" s="223">
        <v>0</v>
      </c>
      <c r="K69" s="223">
        <v>0</v>
      </c>
      <c r="L69" s="224">
        <v>0</v>
      </c>
      <c r="M69" s="254">
        <f t="shared" si="21"/>
        <v>60000</v>
      </c>
      <c r="N69" s="212">
        <f t="shared" si="22"/>
        <v>60000</v>
      </c>
    </row>
    <row r="70" spans="1:14" s="21" customFormat="1" ht="21">
      <c r="A70" s="75"/>
      <c r="B70" s="35" t="s">
        <v>58</v>
      </c>
      <c r="C70" s="35" t="s">
        <v>59</v>
      </c>
      <c r="D70" s="36" t="s">
        <v>56</v>
      </c>
      <c r="E70" s="37">
        <v>1</v>
      </c>
      <c r="F70" s="106">
        <v>1</v>
      </c>
      <c r="G70" s="37">
        <v>10000</v>
      </c>
      <c r="H70" s="106">
        <v>1</v>
      </c>
      <c r="I70" s="212">
        <f t="shared" si="20"/>
        <v>10000</v>
      </c>
      <c r="J70" s="223">
        <v>0</v>
      </c>
      <c r="K70" s="223">
        <v>0</v>
      </c>
      <c r="L70" s="224">
        <v>0</v>
      </c>
      <c r="M70" s="254">
        <f t="shared" si="21"/>
        <v>10000</v>
      </c>
      <c r="N70" s="212">
        <f t="shared" si="22"/>
        <v>10000</v>
      </c>
    </row>
    <row r="71" spans="1:14" s="21" customFormat="1" ht="21">
      <c r="A71" s="75"/>
      <c r="B71" s="35" t="s">
        <v>95</v>
      </c>
      <c r="C71" s="35" t="s">
        <v>114</v>
      </c>
      <c r="D71" s="36" t="s">
        <v>89</v>
      </c>
      <c r="E71" s="37">
        <v>1</v>
      </c>
      <c r="F71" s="106">
        <v>1</v>
      </c>
      <c r="G71" s="37">
        <v>2000</v>
      </c>
      <c r="H71" s="106">
        <v>1</v>
      </c>
      <c r="I71" s="212">
        <f t="shared" si="20"/>
        <v>2000</v>
      </c>
      <c r="J71" s="223">
        <v>0</v>
      </c>
      <c r="K71" s="223">
        <v>0</v>
      </c>
      <c r="L71" s="224">
        <v>0</v>
      </c>
      <c r="M71" s="254">
        <f t="shared" si="21"/>
        <v>2000</v>
      </c>
      <c r="N71" s="212">
        <f t="shared" si="22"/>
        <v>2000</v>
      </c>
    </row>
    <row r="72" spans="1:14" s="21" customFormat="1" ht="21">
      <c r="A72" s="80"/>
      <c r="B72" s="38" t="s">
        <v>121</v>
      </c>
      <c r="C72" s="38" t="s">
        <v>71</v>
      </c>
      <c r="D72" s="36" t="s">
        <v>89</v>
      </c>
      <c r="E72" s="40">
        <v>4</v>
      </c>
      <c r="F72" s="107">
        <v>1</v>
      </c>
      <c r="G72" s="40">
        <v>1000</v>
      </c>
      <c r="H72" s="107">
        <v>1</v>
      </c>
      <c r="I72" s="212">
        <f t="shared" si="20"/>
        <v>4000</v>
      </c>
      <c r="J72" s="223">
        <v>0</v>
      </c>
      <c r="K72" s="223">
        <v>0</v>
      </c>
      <c r="L72" s="224">
        <v>0</v>
      </c>
      <c r="M72" s="254">
        <f t="shared" si="21"/>
        <v>4000</v>
      </c>
      <c r="N72" s="212">
        <f t="shared" si="22"/>
        <v>4000</v>
      </c>
    </row>
    <row r="73" spans="1:14" s="21" customFormat="1" ht="21">
      <c r="A73" s="80"/>
      <c r="B73" s="38" t="s">
        <v>122</v>
      </c>
      <c r="C73" s="38" t="s">
        <v>123</v>
      </c>
      <c r="D73" s="36" t="s">
        <v>124</v>
      </c>
      <c r="E73" s="40">
        <v>1</v>
      </c>
      <c r="F73" s="107">
        <v>1</v>
      </c>
      <c r="G73" s="40">
        <v>20000</v>
      </c>
      <c r="H73" s="107">
        <v>1</v>
      </c>
      <c r="I73" s="212">
        <f t="shared" si="20"/>
        <v>20000</v>
      </c>
      <c r="J73" s="223">
        <v>0</v>
      </c>
      <c r="K73" s="223">
        <v>0</v>
      </c>
      <c r="L73" s="224">
        <v>0</v>
      </c>
      <c r="M73" s="254">
        <f t="shared" si="21"/>
        <v>20000</v>
      </c>
      <c r="N73" s="212">
        <f t="shared" si="22"/>
        <v>20000</v>
      </c>
    </row>
    <row r="74" spans="1:14" s="21" customFormat="1" ht="21">
      <c r="A74" s="80"/>
      <c r="B74" s="38" t="s">
        <v>74</v>
      </c>
      <c r="C74" s="38" t="s">
        <v>75</v>
      </c>
      <c r="D74" s="39" t="s">
        <v>89</v>
      </c>
      <c r="E74" s="40">
        <v>1</v>
      </c>
      <c r="F74" s="107">
        <v>1</v>
      </c>
      <c r="G74" s="40">
        <v>10000</v>
      </c>
      <c r="H74" s="107">
        <v>1</v>
      </c>
      <c r="I74" s="212">
        <f t="shared" si="20"/>
        <v>10000</v>
      </c>
      <c r="J74" s="223">
        <v>0</v>
      </c>
      <c r="K74" s="225">
        <v>0</v>
      </c>
      <c r="L74" s="226">
        <v>0</v>
      </c>
      <c r="M74" s="255">
        <f t="shared" si="21"/>
        <v>10000</v>
      </c>
      <c r="N74" s="210">
        <f t="shared" si="22"/>
        <v>10000</v>
      </c>
    </row>
    <row r="75" spans="1:14" s="21" customFormat="1" ht="21.75" thickBot="1">
      <c r="A75" s="160"/>
      <c r="B75" s="271" t="s">
        <v>11</v>
      </c>
      <c r="C75" s="26"/>
      <c r="D75" s="272"/>
      <c r="E75" s="273"/>
      <c r="F75" s="113"/>
      <c r="G75" s="274"/>
      <c r="H75" s="111"/>
      <c r="I75" s="212">
        <f>SUM(I66:I74)</f>
        <v>153000</v>
      </c>
      <c r="J75" s="223">
        <v>0</v>
      </c>
      <c r="K75" s="223">
        <f>SUM(K66:K74)</f>
        <v>0</v>
      </c>
      <c r="L75" s="224">
        <f>SUM(L66:L74)</f>
        <v>0</v>
      </c>
      <c r="M75" s="224">
        <f>SUM(M66:M74)</f>
        <v>153000</v>
      </c>
      <c r="N75" s="212">
        <f>SUM(N66:N74)</f>
        <v>153000</v>
      </c>
    </row>
    <row r="76" spans="1:14" s="21" customFormat="1" ht="21.75" thickTop="1">
      <c r="A76" s="275" t="s">
        <v>26</v>
      </c>
      <c r="B76" s="276" t="s">
        <v>358</v>
      </c>
      <c r="C76" s="276"/>
      <c r="D76" s="276"/>
      <c r="E76" s="276"/>
      <c r="F76" s="277"/>
      <c r="G76" s="276"/>
      <c r="H76" s="278"/>
      <c r="I76" s="276"/>
      <c r="J76" s="276"/>
      <c r="K76" s="276"/>
      <c r="L76" s="276"/>
      <c r="M76" s="276"/>
      <c r="N76" s="276"/>
    </row>
    <row r="77" spans="1:14" s="21" customFormat="1" ht="21">
      <c r="A77" s="279"/>
      <c r="B77" s="130">
        <v>4</v>
      </c>
      <c r="C77" s="130" t="s">
        <v>359</v>
      </c>
      <c r="D77" s="130" t="s">
        <v>63</v>
      </c>
      <c r="E77" s="280">
        <v>4</v>
      </c>
      <c r="F77" s="110">
        <v>1</v>
      </c>
      <c r="G77" s="280">
        <v>30000</v>
      </c>
      <c r="H77" s="110">
        <v>4</v>
      </c>
      <c r="I77" s="212">
        <f>E77*F77*G77*H77</f>
        <v>480000</v>
      </c>
      <c r="J77" s="223">
        <v>0</v>
      </c>
      <c r="K77" s="223">
        <v>0</v>
      </c>
      <c r="L77" s="313">
        <f>I77</f>
        <v>480000</v>
      </c>
      <c r="M77" s="222"/>
      <c r="N77" s="212">
        <f>SUM(J77:M77)</f>
        <v>480000</v>
      </c>
    </row>
    <row r="78" spans="1:14" s="21" customFormat="1" ht="21">
      <c r="A78" s="75"/>
      <c r="B78" s="271" t="s">
        <v>11</v>
      </c>
      <c r="C78" s="130"/>
      <c r="D78" s="130"/>
      <c r="E78" s="37"/>
      <c r="F78" s="106"/>
      <c r="G78" s="37"/>
      <c r="H78" s="106"/>
      <c r="I78" s="329">
        <f aca="true" t="shared" si="23" ref="I78:N78">SUM(I77:I77)</f>
        <v>480000</v>
      </c>
      <c r="J78" s="329">
        <f t="shared" si="23"/>
        <v>0</v>
      </c>
      <c r="K78" s="329">
        <f t="shared" si="23"/>
        <v>0</v>
      </c>
      <c r="L78" s="329">
        <f t="shared" si="23"/>
        <v>480000</v>
      </c>
      <c r="M78" s="329">
        <f t="shared" si="23"/>
        <v>0</v>
      </c>
      <c r="N78" s="329">
        <f t="shared" si="23"/>
        <v>480000</v>
      </c>
    </row>
    <row r="79" spans="1:14" s="21" customFormat="1" ht="21">
      <c r="A79" s="78" t="s">
        <v>29</v>
      </c>
      <c r="B79" s="493" t="s">
        <v>28</v>
      </c>
      <c r="C79" s="494"/>
      <c r="D79" s="494"/>
      <c r="E79" s="494"/>
      <c r="F79" s="494"/>
      <c r="G79" s="494"/>
      <c r="H79" s="494"/>
      <c r="I79" s="494"/>
      <c r="J79" s="494"/>
      <c r="K79" s="494"/>
      <c r="L79" s="494"/>
      <c r="M79" s="494"/>
      <c r="N79" s="494"/>
    </row>
    <row r="80" spans="1:14" s="21" customFormat="1" ht="40.5">
      <c r="A80" s="76"/>
      <c r="B80" s="8" t="s">
        <v>164</v>
      </c>
      <c r="C80" s="8" t="s">
        <v>65</v>
      </c>
      <c r="D80" s="8" t="s">
        <v>61</v>
      </c>
      <c r="E80" s="8">
        <v>50</v>
      </c>
      <c r="F80" s="281">
        <v>1</v>
      </c>
      <c r="G80" s="8">
        <v>5500</v>
      </c>
      <c r="H80" s="281">
        <v>1</v>
      </c>
      <c r="I80" s="282">
        <f>E80*F80*G80*H80</f>
        <v>275000</v>
      </c>
      <c r="J80" s="283">
        <v>0</v>
      </c>
      <c r="K80" s="283">
        <v>0</v>
      </c>
      <c r="L80" s="300">
        <v>0</v>
      </c>
      <c r="M80" s="300">
        <f>I80</f>
        <v>275000</v>
      </c>
      <c r="N80" s="284">
        <f>SUM(J80:M80)</f>
        <v>275000</v>
      </c>
    </row>
    <row r="81" spans="1:14" s="21" customFormat="1" ht="60.75">
      <c r="A81" s="81"/>
      <c r="B81" s="8" t="s">
        <v>165</v>
      </c>
      <c r="C81" s="8" t="s">
        <v>66</v>
      </c>
      <c r="D81" s="8" t="s">
        <v>56</v>
      </c>
      <c r="E81" s="8">
        <v>500</v>
      </c>
      <c r="F81" s="281">
        <v>1</v>
      </c>
      <c r="G81" s="8">
        <v>150</v>
      </c>
      <c r="H81" s="281">
        <v>1</v>
      </c>
      <c r="I81" s="282">
        <f>E81*F81*G81*H81</f>
        <v>75000</v>
      </c>
      <c r="J81" s="283">
        <v>0</v>
      </c>
      <c r="K81" s="283">
        <v>0</v>
      </c>
      <c r="L81" s="300">
        <v>0</v>
      </c>
      <c r="M81" s="300">
        <f aca="true" t="shared" si="24" ref="M81:M89">I81</f>
        <v>75000</v>
      </c>
      <c r="N81" s="212">
        <f>SUM(J81:M81)</f>
        <v>75000</v>
      </c>
    </row>
    <row r="82" spans="1:14" s="21" customFormat="1" ht="21">
      <c r="A82" s="81"/>
      <c r="B82" s="8" t="s">
        <v>119</v>
      </c>
      <c r="C82" s="8" t="s">
        <v>166</v>
      </c>
      <c r="D82" s="8" t="s">
        <v>56</v>
      </c>
      <c r="E82" s="8">
        <v>20</v>
      </c>
      <c r="F82" s="281">
        <v>1</v>
      </c>
      <c r="G82" s="8">
        <v>1000</v>
      </c>
      <c r="H82" s="281">
        <v>1</v>
      </c>
      <c r="I82" s="282">
        <f aca="true" t="shared" si="25" ref="I82:I89">E82*F82*G82*H82</f>
        <v>20000</v>
      </c>
      <c r="J82" s="285">
        <v>0</v>
      </c>
      <c r="K82" s="283">
        <v>0</v>
      </c>
      <c r="L82" s="254">
        <v>0</v>
      </c>
      <c r="M82" s="300">
        <f t="shared" si="24"/>
        <v>20000</v>
      </c>
      <c r="N82" s="212">
        <f aca="true" t="shared" si="26" ref="N82:N89">SUM(J82:M82)</f>
        <v>20000</v>
      </c>
    </row>
    <row r="83" spans="1:14" s="21" customFormat="1" ht="21">
      <c r="A83" s="81"/>
      <c r="B83" s="8" t="s">
        <v>167</v>
      </c>
      <c r="C83" s="8" t="s">
        <v>168</v>
      </c>
      <c r="D83" s="8" t="s">
        <v>96</v>
      </c>
      <c r="E83" s="8">
        <v>20</v>
      </c>
      <c r="F83" s="281">
        <v>1</v>
      </c>
      <c r="G83" s="8">
        <v>1000</v>
      </c>
      <c r="H83" s="281">
        <v>1</v>
      </c>
      <c r="I83" s="282">
        <f t="shared" si="25"/>
        <v>20000</v>
      </c>
      <c r="J83" s="285">
        <v>0</v>
      </c>
      <c r="K83" s="283">
        <v>0</v>
      </c>
      <c r="L83" s="254">
        <v>0</v>
      </c>
      <c r="M83" s="300">
        <f t="shared" si="24"/>
        <v>20000</v>
      </c>
      <c r="N83" s="212">
        <f t="shared" si="26"/>
        <v>20000</v>
      </c>
    </row>
    <row r="84" spans="1:14" s="21" customFormat="1" ht="40.5">
      <c r="A84" s="75"/>
      <c r="B84" s="8" t="s">
        <v>64</v>
      </c>
      <c r="C84" s="8" t="s">
        <v>67</v>
      </c>
      <c r="D84" s="8" t="s">
        <v>61</v>
      </c>
      <c r="E84" s="8">
        <v>50</v>
      </c>
      <c r="F84" s="281">
        <v>1</v>
      </c>
      <c r="G84" s="8">
        <v>1500</v>
      </c>
      <c r="H84" s="281">
        <v>1</v>
      </c>
      <c r="I84" s="282">
        <f t="shared" si="25"/>
        <v>75000</v>
      </c>
      <c r="J84" s="285">
        <v>0</v>
      </c>
      <c r="K84" s="283">
        <v>0</v>
      </c>
      <c r="L84" s="254">
        <v>0</v>
      </c>
      <c r="M84" s="300">
        <f t="shared" si="24"/>
        <v>75000</v>
      </c>
      <c r="N84" s="212">
        <f t="shared" si="26"/>
        <v>75000</v>
      </c>
    </row>
    <row r="85" spans="1:14" s="21" customFormat="1" ht="21">
      <c r="A85" s="75"/>
      <c r="B85" s="8" t="s">
        <v>169</v>
      </c>
      <c r="C85" s="8" t="s">
        <v>170</v>
      </c>
      <c r="D85" s="8" t="s">
        <v>61</v>
      </c>
      <c r="E85" s="8">
        <v>300</v>
      </c>
      <c r="F85" s="281">
        <v>1</v>
      </c>
      <c r="G85" s="8">
        <v>700</v>
      </c>
      <c r="H85" s="281">
        <v>1</v>
      </c>
      <c r="I85" s="286">
        <f t="shared" si="25"/>
        <v>210000</v>
      </c>
      <c r="J85" s="285">
        <v>0</v>
      </c>
      <c r="K85" s="283">
        <v>0</v>
      </c>
      <c r="L85" s="254">
        <v>0</v>
      </c>
      <c r="M85" s="300">
        <f t="shared" si="24"/>
        <v>210000</v>
      </c>
      <c r="N85" s="212">
        <f t="shared" si="26"/>
        <v>210000</v>
      </c>
    </row>
    <row r="86" spans="1:14" s="21" customFormat="1" ht="21">
      <c r="A86" s="75"/>
      <c r="B86" s="8" t="s">
        <v>118</v>
      </c>
      <c r="C86" s="8" t="s">
        <v>171</v>
      </c>
      <c r="D86" s="8" t="s">
        <v>91</v>
      </c>
      <c r="E86" s="8">
        <v>2</v>
      </c>
      <c r="F86" s="281">
        <v>1</v>
      </c>
      <c r="G86" s="8">
        <v>8000</v>
      </c>
      <c r="H86" s="281">
        <v>1</v>
      </c>
      <c r="I86" s="286">
        <f t="shared" si="25"/>
        <v>16000</v>
      </c>
      <c r="J86" s="285">
        <v>0</v>
      </c>
      <c r="K86" s="283">
        <v>0</v>
      </c>
      <c r="L86" s="254">
        <v>0</v>
      </c>
      <c r="M86" s="300">
        <f t="shared" si="24"/>
        <v>16000</v>
      </c>
      <c r="N86" s="212">
        <f t="shared" si="26"/>
        <v>16000</v>
      </c>
    </row>
    <row r="87" spans="1:14" s="21" customFormat="1" ht="21">
      <c r="A87" s="80"/>
      <c r="B87" s="8" t="s">
        <v>317</v>
      </c>
      <c r="C87" s="8" t="s">
        <v>318</v>
      </c>
      <c r="D87" s="8" t="s">
        <v>63</v>
      </c>
      <c r="E87" s="8">
        <v>50</v>
      </c>
      <c r="F87" s="281">
        <v>1</v>
      </c>
      <c r="G87" s="8">
        <v>200</v>
      </c>
      <c r="H87" s="281">
        <v>1</v>
      </c>
      <c r="I87" s="286">
        <f t="shared" si="25"/>
        <v>10000</v>
      </c>
      <c r="J87" s="285"/>
      <c r="K87" s="283">
        <v>0</v>
      </c>
      <c r="L87" s="254"/>
      <c r="M87" s="300">
        <f t="shared" si="24"/>
        <v>10000</v>
      </c>
      <c r="N87" s="212">
        <f t="shared" si="26"/>
        <v>10000</v>
      </c>
    </row>
    <row r="88" spans="1:14" s="21" customFormat="1" ht="21">
      <c r="A88" s="80"/>
      <c r="B88" s="8" t="s">
        <v>70</v>
      </c>
      <c r="C88" s="8" t="s">
        <v>172</v>
      </c>
      <c r="D88" s="8" t="s">
        <v>111</v>
      </c>
      <c r="E88" s="8">
        <v>3</v>
      </c>
      <c r="F88" s="281">
        <v>1</v>
      </c>
      <c r="G88" s="8">
        <v>1000</v>
      </c>
      <c r="H88" s="281">
        <v>1</v>
      </c>
      <c r="I88" s="286">
        <f t="shared" si="25"/>
        <v>3000</v>
      </c>
      <c r="J88" s="285">
        <v>0</v>
      </c>
      <c r="K88" s="283">
        <v>0</v>
      </c>
      <c r="L88" s="254">
        <v>0</v>
      </c>
      <c r="M88" s="300">
        <f t="shared" si="24"/>
        <v>3000</v>
      </c>
      <c r="N88" s="210">
        <f t="shared" si="26"/>
        <v>3000</v>
      </c>
    </row>
    <row r="89" spans="1:14" s="21" customFormat="1" ht="21">
      <c r="A89" s="80"/>
      <c r="B89" s="8" t="s">
        <v>131</v>
      </c>
      <c r="C89" s="8" t="s">
        <v>71</v>
      </c>
      <c r="D89" s="8" t="s">
        <v>57</v>
      </c>
      <c r="E89" s="8">
        <v>3</v>
      </c>
      <c r="F89" s="281">
        <v>1</v>
      </c>
      <c r="G89" s="8">
        <v>1000</v>
      </c>
      <c r="H89" s="281">
        <v>1</v>
      </c>
      <c r="I89" s="286">
        <f t="shared" si="25"/>
        <v>3000</v>
      </c>
      <c r="J89" s="287">
        <v>0</v>
      </c>
      <c r="K89" s="283">
        <v>0</v>
      </c>
      <c r="L89" s="255">
        <v>0</v>
      </c>
      <c r="M89" s="300">
        <f t="shared" si="24"/>
        <v>3000</v>
      </c>
      <c r="N89" s="210">
        <f t="shared" si="26"/>
        <v>3000</v>
      </c>
    </row>
    <row r="90" spans="1:14" s="21" customFormat="1" ht="21.75" thickBot="1">
      <c r="A90" s="140"/>
      <c r="B90" s="134" t="s">
        <v>11</v>
      </c>
      <c r="C90" s="135"/>
      <c r="D90" s="136"/>
      <c r="E90" s="137"/>
      <c r="F90" s="180"/>
      <c r="G90" s="138"/>
      <c r="H90" s="139"/>
      <c r="I90" s="207">
        <f>SUM(I80:I89)</f>
        <v>707000</v>
      </c>
      <c r="J90" s="227"/>
      <c r="K90" s="227">
        <f>SUM(K80:K89)</f>
        <v>0</v>
      </c>
      <c r="L90" s="227">
        <f>SUM(L80:L89)</f>
        <v>0</v>
      </c>
      <c r="M90" s="227">
        <f>SUM(M80:M89)</f>
        <v>707000</v>
      </c>
      <c r="N90" s="207">
        <f>SUM(N80:N89)</f>
        <v>707000</v>
      </c>
    </row>
    <row r="91" spans="1:14" s="21" customFormat="1" ht="21.75" thickTop="1">
      <c r="A91" s="187" t="s">
        <v>309</v>
      </c>
      <c r="B91" s="460" t="s">
        <v>30</v>
      </c>
      <c r="C91" s="461"/>
      <c r="D91" s="461"/>
      <c r="E91" s="461"/>
      <c r="F91" s="461"/>
      <c r="G91" s="461"/>
      <c r="H91" s="461"/>
      <c r="I91" s="461"/>
      <c r="J91" s="461"/>
      <c r="K91" s="461"/>
      <c r="L91" s="461"/>
      <c r="M91" s="461"/>
      <c r="N91" s="461"/>
    </row>
    <row r="92" spans="1:14" s="21" customFormat="1" ht="40.5">
      <c r="A92" s="81"/>
      <c r="B92" s="118" t="s">
        <v>176</v>
      </c>
      <c r="C92" s="5"/>
      <c r="D92" s="9"/>
      <c r="E92" s="10"/>
      <c r="F92" s="107"/>
      <c r="G92" s="10"/>
      <c r="H92" s="10"/>
      <c r="I92" s="282">
        <f>E92*F92*G92*H92</f>
        <v>0</v>
      </c>
      <c r="J92" s="298">
        <f>I92</f>
        <v>0</v>
      </c>
      <c r="K92" s="298">
        <v>0</v>
      </c>
      <c r="L92" s="222">
        <v>0</v>
      </c>
      <c r="M92" s="222">
        <v>0</v>
      </c>
      <c r="N92" s="238"/>
    </row>
    <row r="93" spans="1:14" s="21" customFormat="1" ht="40.5">
      <c r="A93" s="75"/>
      <c r="B93" s="5" t="s">
        <v>177</v>
      </c>
      <c r="C93" s="5" t="s">
        <v>178</v>
      </c>
      <c r="D93" s="9" t="s">
        <v>179</v>
      </c>
      <c r="E93" s="10">
        <v>2</v>
      </c>
      <c r="F93" s="107">
        <v>1</v>
      </c>
      <c r="G93" s="10">
        <v>100000</v>
      </c>
      <c r="H93" s="10">
        <v>1</v>
      </c>
      <c r="I93" s="282">
        <f>E93*F93*G93*H93</f>
        <v>200000</v>
      </c>
      <c r="J93" s="298">
        <v>0</v>
      </c>
      <c r="K93" s="298">
        <v>100000</v>
      </c>
      <c r="L93" s="222">
        <f>I93/2</f>
        <v>100000</v>
      </c>
      <c r="M93" s="222"/>
      <c r="N93" s="212">
        <f>SUM(J93:M93)</f>
        <v>200000</v>
      </c>
    </row>
    <row r="94" spans="1:14" s="21" customFormat="1" ht="21">
      <c r="A94" s="302"/>
      <c r="B94" s="458" t="s">
        <v>150</v>
      </c>
      <c r="C94" s="459"/>
      <c r="D94" s="9"/>
      <c r="E94" s="10"/>
      <c r="F94" s="107"/>
      <c r="G94" s="10"/>
      <c r="H94" s="10"/>
      <c r="I94" s="282">
        <f aca="true" t="shared" si="27" ref="I94:I100">E94*F94*G94*H94</f>
        <v>0</v>
      </c>
      <c r="J94" s="299"/>
      <c r="K94" s="299"/>
      <c r="L94" s="240"/>
      <c r="M94" s="240"/>
      <c r="N94" s="212">
        <f aca="true" t="shared" si="28" ref="N94:N100">SUM(J94:M94)</f>
        <v>0</v>
      </c>
    </row>
    <row r="95" spans="1:14" s="21" customFormat="1" ht="21">
      <c r="A95" s="80"/>
      <c r="B95" s="8" t="s">
        <v>69</v>
      </c>
      <c r="C95" s="8" t="s">
        <v>73</v>
      </c>
      <c r="D95" s="9" t="s">
        <v>56</v>
      </c>
      <c r="E95" s="10">
        <v>2</v>
      </c>
      <c r="F95" s="107">
        <v>1</v>
      </c>
      <c r="G95" s="10">
        <v>4000</v>
      </c>
      <c r="H95" s="10">
        <v>1</v>
      </c>
      <c r="I95" s="282">
        <f t="shared" si="27"/>
        <v>8000</v>
      </c>
      <c r="J95" s="299">
        <v>0</v>
      </c>
      <c r="K95" s="299">
        <f aca="true" t="shared" si="29" ref="K95:K100">I95</f>
        <v>8000</v>
      </c>
      <c r="L95" s="240">
        <v>0</v>
      </c>
      <c r="M95" s="240">
        <v>0</v>
      </c>
      <c r="N95" s="212">
        <f t="shared" si="28"/>
        <v>8000</v>
      </c>
    </row>
    <row r="96" spans="1:14" s="21" customFormat="1" ht="21">
      <c r="A96" s="80"/>
      <c r="B96" s="8" t="s">
        <v>118</v>
      </c>
      <c r="C96" s="8" t="s">
        <v>117</v>
      </c>
      <c r="D96" s="9" t="s">
        <v>61</v>
      </c>
      <c r="E96" s="10">
        <v>1</v>
      </c>
      <c r="F96" s="107">
        <v>1</v>
      </c>
      <c r="G96" s="10">
        <v>5000</v>
      </c>
      <c r="H96" s="10">
        <v>1</v>
      </c>
      <c r="I96" s="282">
        <f t="shared" si="27"/>
        <v>5000</v>
      </c>
      <c r="J96" s="299">
        <v>0</v>
      </c>
      <c r="K96" s="299">
        <f t="shared" si="29"/>
        <v>5000</v>
      </c>
      <c r="L96" s="240">
        <v>0</v>
      </c>
      <c r="M96" s="240">
        <v>0</v>
      </c>
      <c r="N96" s="212">
        <f t="shared" si="28"/>
        <v>5000</v>
      </c>
    </row>
    <row r="97" spans="1:14" s="21" customFormat="1" ht="21">
      <c r="A97" s="80"/>
      <c r="B97" s="8" t="s">
        <v>162</v>
      </c>
      <c r="C97" s="8" t="s">
        <v>163</v>
      </c>
      <c r="D97" s="9" t="s">
        <v>56</v>
      </c>
      <c r="E97" s="10">
        <v>300</v>
      </c>
      <c r="F97" s="107">
        <v>1</v>
      </c>
      <c r="G97" s="10">
        <v>100</v>
      </c>
      <c r="H97" s="10">
        <v>1</v>
      </c>
      <c r="I97" s="282">
        <f t="shared" si="27"/>
        <v>30000</v>
      </c>
      <c r="J97" s="299">
        <v>0</v>
      </c>
      <c r="K97" s="299">
        <f t="shared" si="29"/>
        <v>30000</v>
      </c>
      <c r="L97" s="240">
        <v>0</v>
      </c>
      <c r="M97" s="240">
        <v>0</v>
      </c>
      <c r="N97" s="212">
        <f t="shared" si="28"/>
        <v>30000</v>
      </c>
    </row>
    <row r="98" spans="1:14" s="21" customFormat="1" ht="21">
      <c r="A98" s="80"/>
      <c r="B98" s="8" t="s">
        <v>127</v>
      </c>
      <c r="C98" s="8" t="s">
        <v>62</v>
      </c>
      <c r="D98" s="9" t="s">
        <v>56</v>
      </c>
      <c r="E98" s="10">
        <v>10</v>
      </c>
      <c r="F98" s="107">
        <v>1</v>
      </c>
      <c r="G98" s="10">
        <v>2000</v>
      </c>
      <c r="H98" s="10">
        <v>1</v>
      </c>
      <c r="I98" s="282">
        <f t="shared" si="27"/>
        <v>20000</v>
      </c>
      <c r="J98" s="299">
        <v>0</v>
      </c>
      <c r="K98" s="299">
        <f t="shared" si="29"/>
        <v>20000</v>
      </c>
      <c r="L98" s="240">
        <v>0</v>
      </c>
      <c r="M98" s="240">
        <v>0</v>
      </c>
      <c r="N98" s="212">
        <f t="shared" si="28"/>
        <v>20000</v>
      </c>
    </row>
    <row r="99" spans="1:14" s="21" customFormat="1" ht="21">
      <c r="A99" s="80"/>
      <c r="B99" s="8" t="s">
        <v>70</v>
      </c>
      <c r="C99" s="8" t="s">
        <v>128</v>
      </c>
      <c r="D99" s="9" t="s">
        <v>89</v>
      </c>
      <c r="E99" s="10">
        <v>1</v>
      </c>
      <c r="F99" s="107">
        <v>1</v>
      </c>
      <c r="G99" s="10">
        <v>6000</v>
      </c>
      <c r="H99" s="10">
        <v>1</v>
      </c>
      <c r="I99" s="282">
        <f t="shared" si="27"/>
        <v>6000</v>
      </c>
      <c r="J99" s="299"/>
      <c r="K99" s="299">
        <f t="shared" si="29"/>
        <v>6000</v>
      </c>
      <c r="L99" s="240">
        <v>0</v>
      </c>
      <c r="M99" s="240">
        <v>0</v>
      </c>
      <c r="N99" s="212">
        <f t="shared" si="28"/>
        <v>6000</v>
      </c>
    </row>
    <row r="100" spans="1:14" s="21" customFormat="1" ht="40.5">
      <c r="A100" s="80"/>
      <c r="B100" s="8" t="s">
        <v>121</v>
      </c>
      <c r="C100" s="8" t="s">
        <v>71</v>
      </c>
      <c r="D100" s="9" t="s">
        <v>89</v>
      </c>
      <c r="E100" s="10">
        <v>4</v>
      </c>
      <c r="F100" s="107">
        <v>1</v>
      </c>
      <c r="G100" s="10">
        <v>1000</v>
      </c>
      <c r="H100" s="10">
        <v>1</v>
      </c>
      <c r="I100" s="282">
        <f t="shared" si="27"/>
        <v>4000</v>
      </c>
      <c r="J100" s="299">
        <v>0</v>
      </c>
      <c r="K100" s="299">
        <f t="shared" si="29"/>
        <v>4000</v>
      </c>
      <c r="L100" s="240">
        <v>0</v>
      </c>
      <c r="M100" s="240">
        <v>0</v>
      </c>
      <c r="N100" s="212">
        <f t="shared" si="28"/>
        <v>4000</v>
      </c>
    </row>
    <row r="101" spans="1:14" s="21" customFormat="1" ht="21.75" thickBot="1">
      <c r="A101" s="144"/>
      <c r="B101" s="146" t="s">
        <v>11</v>
      </c>
      <c r="C101" s="194"/>
      <c r="D101" s="195"/>
      <c r="E101" s="147"/>
      <c r="F101" s="196"/>
      <c r="G101" s="197"/>
      <c r="H101" s="198"/>
      <c r="I101" s="208">
        <f aca="true" t="shared" si="30" ref="I101:N101">SUM(I93:I100)</f>
        <v>273000</v>
      </c>
      <c r="J101" s="208">
        <f t="shared" si="30"/>
        <v>0</v>
      </c>
      <c r="K101" s="208">
        <f>SUM(K93:K100)</f>
        <v>173000</v>
      </c>
      <c r="L101" s="208">
        <f t="shared" si="30"/>
        <v>100000</v>
      </c>
      <c r="M101" s="208">
        <f t="shared" si="30"/>
        <v>0</v>
      </c>
      <c r="N101" s="208">
        <f t="shared" si="30"/>
        <v>273000</v>
      </c>
    </row>
    <row r="102" spans="1:14" s="21" customFormat="1" ht="21.75" thickTop="1">
      <c r="A102" s="78" t="s">
        <v>149</v>
      </c>
      <c r="B102" s="70" t="s">
        <v>31</v>
      </c>
      <c r="C102" s="71"/>
      <c r="D102" s="71"/>
      <c r="E102" s="71"/>
      <c r="F102" s="181"/>
      <c r="G102" s="71"/>
      <c r="H102" s="109"/>
      <c r="I102" s="71"/>
      <c r="J102" s="71"/>
      <c r="K102" s="71"/>
      <c r="L102" s="71"/>
      <c r="M102" s="71"/>
      <c r="N102" s="71"/>
    </row>
    <row r="103" spans="1:14" s="21" customFormat="1" ht="21">
      <c r="A103" s="81"/>
      <c r="B103" s="35" t="s">
        <v>69</v>
      </c>
      <c r="C103" s="35" t="s">
        <v>73</v>
      </c>
      <c r="D103" s="36" t="s">
        <v>56</v>
      </c>
      <c r="E103" s="37">
        <v>2</v>
      </c>
      <c r="F103" s="106">
        <v>1</v>
      </c>
      <c r="G103" s="37">
        <v>5000</v>
      </c>
      <c r="H103" s="106">
        <v>1</v>
      </c>
      <c r="I103" s="212">
        <f>E103*F103*G103*H103</f>
        <v>10000</v>
      </c>
      <c r="J103" s="224">
        <v>0</v>
      </c>
      <c r="K103" s="223">
        <v>0</v>
      </c>
      <c r="L103" s="224">
        <v>0</v>
      </c>
      <c r="M103" s="254">
        <f>I103</f>
        <v>10000</v>
      </c>
      <c r="N103" s="232">
        <f>SUM(J103:M103)</f>
        <v>10000</v>
      </c>
    </row>
    <row r="104" spans="1:14" s="21" customFormat="1" ht="21">
      <c r="A104" s="81"/>
      <c r="B104" s="35" t="s">
        <v>118</v>
      </c>
      <c r="C104" s="35" t="s">
        <v>117</v>
      </c>
      <c r="D104" s="36" t="s">
        <v>61</v>
      </c>
      <c r="E104" s="37">
        <v>1</v>
      </c>
      <c r="F104" s="106">
        <v>1</v>
      </c>
      <c r="G104" s="37">
        <v>10000</v>
      </c>
      <c r="H104" s="106">
        <v>1</v>
      </c>
      <c r="I104" s="212">
        <f aca="true" t="shared" si="31" ref="I104:I111">E104*F104*G104*H104</f>
        <v>10000</v>
      </c>
      <c r="J104" s="224">
        <v>0</v>
      </c>
      <c r="K104" s="223">
        <v>0</v>
      </c>
      <c r="L104" s="224">
        <v>0</v>
      </c>
      <c r="M104" s="254">
        <f aca="true" t="shared" si="32" ref="M104:M111">I104</f>
        <v>10000</v>
      </c>
      <c r="N104" s="232">
        <f aca="true" t="shared" si="33" ref="N104:N111">SUM(J104:M104)</f>
        <v>10000</v>
      </c>
    </row>
    <row r="105" spans="1:14" s="21" customFormat="1" ht="21">
      <c r="A105" s="81"/>
      <c r="B105" s="35" t="s">
        <v>68</v>
      </c>
      <c r="C105" s="35" t="s">
        <v>66</v>
      </c>
      <c r="D105" s="36" t="s">
        <v>56</v>
      </c>
      <c r="E105" s="37">
        <v>300</v>
      </c>
      <c r="F105" s="106">
        <v>1</v>
      </c>
      <c r="G105" s="37">
        <v>100</v>
      </c>
      <c r="H105" s="106">
        <v>1</v>
      </c>
      <c r="I105" s="212">
        <f t="shared" si="31"/>
        <v>30000</v>
      </c>
      <c r="J105" s="224">
        <v>0</v>
      </c>
      <c r="K105" s="223">
        <v>0</v>
      </c>
      <c r="L105" s="224">
        <v>0</v>
      </c>
      <c r="M105" s="254">
        <f t="shared" si="32"/>
        <v>30000</v>
      </c>
      <c r="N105" s="232">
        <f t="shared" si="33"/>
        <v>30000</v>
      </c>
    </row>
    <row r="106" spans="1:14" s="21" customFormat="1" ht="21">
      <c r="A106" s="81"/>
      <c r="B106" s="35" t="s">
        <v>127</v>
      </c>
      <c r="C106" s="35" t="s">
        <v>62</v>
      </c>
      <c r="D106" s="36" t="s">
        <v>56</v>
      </c>
      <c r="E106" s="37">
        <v>20</v>
      </c>
      <c r="F106" s="106">
        <v>1</v>
      </c>
      <c r="G106" s="37">
        <v>2000</v>
      </c>
      <c r="H106" s="106">
        <v>1</v>
      </c>
      <c r="I106" s="212">
        <f t="shared" si="31"/>
        <v>40000</v>
      </c>
      <c r="J106" s="224">
        <v>0</v>
      </c>
      <c r="K106" s="223">
        <v>0</v>
      </c>
      <c r="L106" s="224">
        <v>0</v>
      </c>
      <c r="M106" s="254">
        <f t="shared" si="32"/>
        <v>40000</v>
      </c>
      <c r="N106" s="232">
        <f t="shared" si="33"/>
        <v>40000</v>
      </c>
    </row>
    <row r="107" spans="1:14" s="21" customFormat="1" ht="21">
      <c r="A107" s="81"/>
      <c r="B107" s="35" t="s">
        <v>58</v>
      </c>
      <c r="C107" s="35" t="s">
        <v>59</v>
      </c>
      <c r="D107" s="36" t="s">
        <v>56</v>
      </c>
      <c r="E107" s="37">
        <v>1</v>
      </c>
      <c r="F107" s="106">
        <v>1</v>
      </c>
      <c r="G107" s="37">
        <v>10000</v>
      </c>
      <c r="H107" s="106">
        <v>1</v>
      </c>
      <c r="I107" s="212">
        <f t="shared" si="31"/>
        <v>10000</v>
      </c>
      <c r="J107" s="224">
        <v>0</v>
      </c>
      <c r="K107" s="223">
        <v>0</v>
      </c>
      <c r="L107" s="224">
        <v>0</v>
      </c>
      <c r="M107" s="254">
        <f t="shared" si="32"/>
        <v>10000</v>
      </c>
      <c r="N107" s="232">
        <f t="shared" si="33"/>
        <v>10000</v>
      </c>
    </row>
    <row r="108" spans="1:14" s="21" customFormat="1" ht="21">
      <c r="A108" s="81"/>
      <c r="B108" s="35" t="s">
        <v>70</v>
      </c>
      <c r="C108" s="35" t="s">
        <v>128</v>
      </c>
      <c r="D108" s="36" t="s">
        <v>89</v>
      </c>
      <c r="E108" s="37">
        <v>1</v>
      </c>
      <c r="F108" s="106">
        <v>1</v>
      </c>
      <c r="G108" s="37">
        <v>6000</v>
      </c>
      <c r="H108" s="106">
        <v>1</v>
      </c>
      <c r="I108" s="212">
        <f t="shared" si="31"/>
        <v>6000</v>
      </c>
      <c r="J108" s="224"/>
      <c r="K108" s="223">
        <v>0</v>
      </c>
      <c r="L108" s="224">
        <v>0</v>
      </c>
      <c r="M108" s="254">
        <f t="shared" si="32"/>
        <v>6000</v>
      </c>
      <c r="N108" s="232">
        <f t="shared" si="33"/>
        <v>6000</v>
      </c>
    </row>
    <row r="109" spans="1:14" s="21" customFormat="1" ht="21">
      <c r="A109" s="81"/>
      <c r="B109" s="38" t="s">
        <v>121</v>
      </c>
      <c r="C109" s="38" t="s">
        <v>71</v>
      </c>
      <c r="D109" s="36" t="s">
        <v>89</v>
      </c>
      <c r="E109" s="40">
        <v>4</v>
      </c>
      <c r="F109" s="107">
        <v>1</v>
      </c>
      <c r="G109" s="40">
        <v>1000</v>
      </c>
      <c r="H109" s="107">
        <v>1</v>
      </c>
      <c r="I109" s="210">
        <f t="shared" si="31"/>
        <v>4000</v>
      </c>
      <c r="J109" s="224">
        <v>0</v>
      </c>
      <c r="K109" s="223">
        <v>0</v>
      </c>
      <c r="L109" s="224">
        <v>0</v>
      </c>
      <c r="M109" s="254">
        <f t="shared" si="32"/>
        <v>4000</v>
      </c>
      <c r="N109" s="232">
        <f t="shared" si="33"/>
        <v>4000</v>
      </c>
    </row>
    <row r="110" spans="1:14" s="21" customFormat="1" ht="21">
      <c r="A110" s="81"/>
      <c r="B110" s="38" t="s">
        <v>122</v>
      </c>
      <c r="C110" s="38" t="s">
        <v>220</v>
      </c>
      <c r="D110" s="36" t="s">
        <v>129</v>
      </c>
      <c r="E110" s="40">
        <v>1</v>
      </c>
      <c r="F110" s="107">
        <v>1</v>
      </c>
      <c r="G110" s="40">
        <v>10000</v>
      </c>
      <c r="H110" s="107">
        <v>1</v>
      </c>
      <c r="I110" s="210">
        <f t="shared" si="31"/>
        <v>10000</v>
      </c>
      <c r="J110" s="224">
        <v>0</v>
      </c>
      <c r="K110" s="223"/>
      <c r="L110" s="224"/>
      <c r="M110" s="254">
        <f t="shared" si="32"/>
        <v>10000</v>
      </c>
      <c r="N110" s="232">
        <f t="shared" si="33"/>
        <v>10000</v>
      </c>
    </row>
    <row r="111" spans="1:14" s="21" customFormat="1" ht="21.75" thickBot="1">
      <c r="A111" s="81"/>
      <c r="B111" s="38" t="s">
        <v>74</v>
      </c>
      <c r="C111" s="38" t="s">
        <v>75</v>
      </c>
      <c r="D111" s="36" t="s">
        <v>89</v>
      </c>
      <c r="E111" s="40">
        <v>1</v>
      </c>
      <c r="F111" s="107">
        <v>1</v>
      </c>
      <c r="G111" s="40">
        <v>10000</v>
      </c>
      <c r="H111" s="107">
        <v>1</v>
      </c>
      <c r="I111" s="210">
        <f t="shared" si="31"/>
        <v>10000</v>
      </c>
      <c r="J111" s="224">
        <v>0</v>
      </c>
      <c r="K111" s="223">
        <v>0</v>
      </c>
      <c r="L111" s="224">
        <v>0</v>
      </c>
      <c r="M111" s="254">
        <f t="shared" si="32"/>
        <v>10000</v>
      </c>
      <c r="N111" s="232">
        <f t="shared" si="33"/>
        <v>10000</v>
      </c>
    </row>
    <row r="112" spans="1:14" s="21" customFormat="1" ht="21">
      <c r="A112" s="82"/>
      <c r="B112" s="45" t="s">
        <v>11</v>
      </c>
      <c r="C112" s="29"/>
      <c r="D112" s="46"/>
      <c r="E112" s="47"/>
      <c r="F112" s="185"/>
      <c r="G112" s="48"/>
      <c r="H112" s="108"/>
      <c r="I112" s="211">
        <f>SUM(I103:I111)</f>
        <v>130000</v>
      </c>
      <c r="J112" s="241"/>
      <c r="K112" s="242">
        <f>SUM(K103:K111)</f>
        <v>0</v>
      </c>
      <c r="L112" s="241">
        <f>SUM(L103:L111)</f>
        <v>0</v>
      </c>
      <c r="M112" s="241">
        <f>SUM(M103:M111)</f>
        <v>130000</v>
      </c>
      <c r="N112" s="211">
        <f>SUM(N103:N111)</f>
        <v>130000</v>
      </c>
    </row>
    <row r="113" spans="1:14" s="21" customFormat="1" ht="21">
      <c r="A113" s="84" t="s">
        <v>33</v>
      </c>
      <c r="B113" s="451" t="s">
        <v>32</v>
      </c>
      <c r="C113" s="451"/>
      <c r="D113" s="451"/>
      <c r="E113" s="451"/>
      <c r="F113" s="451"/>
      <c r="G113" s="451"/>
      <c r="H113" s="451"/>
      <c r="I113" s="451"/>
      <c r="J113" s="451"/>
      <c r="K113" s="451"/>
      <c r="L113" s="451"/>
      <c r="M113" s="451"/>
      <c r="N113" s="452"/>
    </row>
    <row r="114" spans="1:14" s="21" customFormat="1" ht="40.5">
      <c r="A114" s="83"/>
      <c r="B114" s="118" t="s">
        <v>176</v>
      </c>
      <c r="C114" s="8"/>
      <c r="D114" s="9"/>
      <c r="E114" s="10"/>
      <c r="F114" s="107"/>
      <c r="G114" s="10"/>
      <c r="H114" s="10"/>
      <c r="I114" s="286">
        <f>E114*F114*G114*H114</f>
        <v>0</v>
      </c>
      <c r="J114" s="243"/>
      <c r="K114" s="243">
        <f>I114</f>
        <v>0</v>
      </c>
      <c r="L114" s="222"/>
      <c r="M114" s="222"/>
      <c r="N114" s="212">
        <f>SUM(J114:M114)</f>
        <v>0</v>
      </c>
    </row>
    <row r="115" spans="1:14" s="21" customFormat="1" ht="40.5">
      <c r="A115" s="83"/>
      <c r="B115" s="5" t="s">
        <v>180</v>
      </c>
      <c r="C115" s="8" t="s">
        <v>181</v>
      </c>
      <c r="D115" s="9" t="s">
        <v>179</v>
      </c>
      <c r="E115" s="10">
        <v>1</v>
      </c>
      <c r="F115" s="107">
        <v>1</v>
      </c>
      <c r="G115" s="10">
        <v>150000</v>
      </c>
      <c r="H115" s="10">
        <v>1</v>
      </c>
      <c r="I115" s="286">
        <f>E115*F115*G115*H115</f>
        <v>150000</v>
      </c>
      <c r="J115" s="245">
        <v>0</v>
      </c>
      <c r="K115" s="243"/>
      <c r="L115" s="222">
        <f>I115</f>
        <v>150000</v>
      </c>
      <c r="M115" s="222">
        <v>0</v>
      </c>
      <c r="N115" s="212">
        <f>SUM(J115:M115)</f>
        <v>150000</v>
      </c>
    </row>
    <row r="116" spans="1:14" s="21" customFormat="1" ht="21.75" thickBot="1">
      <c r="A116" s="83"/>
      <c r="B116" s="25" t="s">
        <v>11</v>
      </c>
      <c r="C116" s="26"/>
      <c r="D116" s="27"/>
      <c r="E116" s="23"/>
      <c r="F116" s="113"/>
      <c r="G116" s="28"/>
      <c r="H116" s="111"/>
      <c r="I116" s="212">
        <f>SUM(I114:I115)</f>
        <v>150000</v>
      </c>
      <c r="J116" s="223">
        <f>SUM(J115)</f>
        <v>0</v>
      </c>
      <c r="K116" s="223">
        <f>SUM(K114:K115)</f>
        <v>0</v>
      </c>
      <c r="L116" s="223">
        <f>SUM(L114:L115)</f>
        <v>150000</v>
      </c>
      <c r="M116" s="223">
        <f>SUM(M114:M115)</f>
        <v>0</v>
      </c>
      <c r="N116" s="212">
        <f>SUM(N114:N115)</f>
        <v>150000</v>
      </c>
    </row>
    <row r="117" spans="1:14" s="21" customFormat="1" ht="21">
      <c r="A117" s="85" t="s">
        <v>35</v>
      </c>
      <c r="B117" s="451" t="s">
        <v>34</v>
      </c>
      <c r="C117" s="451"/>
      <c r="D117" s="451"/>
      <c r="E117" s="451"/>
      <c r="F117" s="451"/>
      <c r="G117" s="451"/>
      <c r="H117" s="451"/>
      <c r="I117" s="451"/>
      <c r="J117" s="451"/>
      <c r="K117" s="451"/>
      <c r="L117" s="451"/>
      <c r="M117" s="451"/>
      <c r="N117" s="452"/>
    </row>
    <row r="118" spans="1:14" s="21" customFormat="1" ht="21">
      <c r="A118" s="86"/>
      <c r="B118" s="458" t="s">
        <v>182</v>
      </c>
      <c r="C118" s="459"/>
      <c r="D118" s="129"/>
      <c r="E118" s="129"/>
      <c r="F118" s="161"/>
      <c r="G118" s="129"/>
      <c r="H118" s="129"/>
      <c r="I118" s="213"/>
      <c r="J118" s="224"/>
      <c r="K118" s="223"/>
      <c r="L118" s="224"/>
      <c r="M118" s="224"/>
      <c r="N118" s="232"/>
    </row>
    <row r="119" spans="1:14" s="21" customFormat="1" ht="21">
      <c r="A119" s="86"/>
      <c r="B119" s="8" t="s">
        <v>167</v>
      </c>
      <c r="C119" s="8" t="s">
        <v>168</v>
      </c>
      <c r="D119" s="9" t="s">
        <v>96</v>
      </c>
      <c r="E119" s="10">
        <v>15</v>
      </c>
      <c r="F119" s="107">
        <v>1</v>
      </c>
      <c r="G119" s="10">
        <v>500</v>
      </c>
      <c r="H119" s="10">
        <v>12</v>
      </c>
      <c r="I119" s="286">
        <f aca="true" t="shared" si="34" ref="I119:I126">E119*F119*G119*H119</f>
        <v>90000</v>
      </c>
      <c r="J119" s="254">
        <f>I119/4</f>
        <v>22500</v>
      </c>
      <c r="K119" s="222">
        <f>J119</f>
        <v>22500</v>
      </c>
      <c r="L119" s="254">
        <f>J119</f>
        <v>22500</v>
      </c>
      <c r="M119" s="254">
        <f>J119</f>
        <v>22500</v>
      </c>
      <c r="N119" s="232">
        <f>SUM(J119:M119)</f>
        <v>90000</v>
      </c>
    </row>
    <row r="120" spans="1:14" s="21" customFormat="1" ht="21">
      <c r="A120" s="86"/>
      <c r="B120" s="8" t="s">
        <v>98</v>
      </c>
      <c r="C120" s="5" t="s">
        <v>66</v>
      </c>
      <c r="D120" s="9" t="s">
        <v>183</v>
      </c>
      <c r="E120" s="10">
        <v>100</v>
      </c>
      <c r="F120" s="107">
        <v>1</v>
      </c>
      <c r="G120" s="10">
        <v>100</v>
      </c>
      <c r="H120" s="10">
        <v>12</v>
      </c>
      <c r="I120" s="286">
        <f t="shared" si="34"/>
        <v>120000</v>
      </c>
      <c r="J120" s="254">
        <f aca="true" t="shared" si="35" ref="J120:J126">I120/4</f>
        <v>30000</v>
      </c>
      <c r="K120" s="222">
        <f aca="true" t="shared" si="36" ref="K120:K126">J120</f>
        <v>30000</v>
      </c>
      <c r="L120" s="254">
        <f aca="true" t="shared" si="37" ref="L120:L126">J120</f>
        <v>30000</v>
      </c>
      <c r="M120" s="254">
        <f aca="true" t="shared" si="38" ref="M120:M126">J120</f>
        <v>30000</v>
      </c>
      <c r="N120" s="232">
        <f aca="true" t="shared" si="39" ref="N120:N126">SUM(J120:M120)</f>
        <v>120000</v>
      </c>
    </row>
    <row r="121" spans="1:14" s="21" customFormat="1" ht="40.5">
      <c r="A121" s="86"/>
      <c r="B121" s="5" t="s">
        <v>184</v>
      </c>
      <c r="C121" s="5" t="s">
        <v>166</v>
      </c>
      <c r="D121" s="9" t="s">
        <v>96</v>
      </c>
      <c r="E121" s="10">
        <v>3</v>
      </c>
      <c r="F121" s="107">
        <v>1</v>
      </c>
      <c r="G121" s="10">
        <v>2000</v>
      </c>
      <c r="H121" s="10">
        <v>12</v>
      </c>
      <c r="I121" s="286">
        <f t="shared" si="34"/>
        <v>72000</v>
      </c>
      <c r="J121" s="254">
        <f t="shared" si="35"/>
        <v>18000</v>
      </c>
      <c r="K121" s="222">
        <f t="shared" si="36"/>
        <v>18000</v>
      </c>
      <c r="L121" s="254">
        <f t="shared" si="37"/>
        <v>18000</v>
      </c>
      <c r="M121" s="254">
        <f t="shared" si="38"/>
        <v>18000</v>
      </c>
      <c r="N121" s="232">
        <f t="shared" si="39"/>
        <v>72000</v>
      </c>
    </row>
    <row r="122" spans="1:14" s="21" customFormat="1" ht="21">
      <c r="A122" s="86"/>
      <c r="B122" s="5" t="s">
        <v>174</v>
      </c>
      <c r="C122" s="8" t="s">
        <v>185</v>
      </c>
      <c r="D122" s="9" t="s">
        <v>96</v>
      </c>
      <c r="E122" s="10">
        <v>4</v>
      </c>
      <c r="F122" s="107">
        <v>1</v>
      </c>
      <c r="G122" s="10">
        <v>1000</v>
      </c>
      <c r="H122" s="10">
        <v>12</v>
      </c>
      <c r="I122" s="286">
        <f t="shared" si="34"/>
        <v>48000</v>
      </c>
      <c r="J122" s="254">
        <f t="shared" si="35"/>
        <v>12000</v>
      </c>
      <c r="K122" s="222">
        <f t="shared" si="36"/>
        <v>12000</v>
      </c>
      <c r="L122" s="254">
        <f t="shared" si="37"/>
        <v>12000</v>
      </c>
      <c r="M122" s="254">
        <f t="shared" si="38"/>
        <v>12000</v>
      </c>
      <c r="N122" s="232">
        <f t="shared" si="39"/>
        <v>48000</v>
      </c>
    </row>
    <row r="123" spans="1:14" s="21" customFormat="1" ht="21">
      <c r="A123" s="86"/>
      <c r="B123" s="8" t="s">
        <v>70</v>
      </c>
      <c r="C123" s="8" t="s">
        <v>147</v>
      </c>
      <c r="D123" s="9" t="s">
        <v>91</v>
      </c>
      <c r="E123" s="10">
        <v>1</v>
      </c>
      <c r="F123" s="107">
        <v>1</v>
      </c>
      <c r="G123" s="10">
        <v>9000</v>
      </c>
      <c r="H123" s="10">
        <v>12</v>
      </c>
      <c r="I123" s="286">
        <f t="shared" si="34"/>
        <v>108000</v>
      </c>
      <c r="J123" s="254">
        <f t="shared" si="35"/>
        <v>27000</v>
      </c>
      <c r="K123" s="222">
        <f t="shared" si="36"/>
        <v>27000</v>
      </c>
      <c r="L123" s="254">
        <f t="shared" si="37"/>
        <v>27000</v>
      </c>
      <c r="M123" s="254">
        <f t="shared" si="38"/>
        <v>27000</v>
      </c>
      <c r="N123" s="232">
        <f t="shared" si="39"/>
        <v>108000</v>
      </c>
    </row>
    <row r="124" spans="1:14" s="21" customFormat="1" ht="21">
      <c r="A124" s="86"/>
      <c r="B124" s="8" t="s">
        <v>186</v>
      </c>
      <c r="C124" s="8" t="s">
        <v>187</v>
      </c>
      <c r="D124" s="9" t="s">
        <v>188</v>
      </c>
      <c r="E124" s="10">
        <v>1</v>
      </c>
      <c r="F124" s="107">
        <v>1</v>
      </c>
      <c r="G124" s="10">
        <v>3000</v>
      </c>
      <c r="H124" s="10">
        <v>12</v>
      </c>
      <c r="I124" s="286">
        <f t="shared" si="34"/>
        <v>36000</v>
      </c>
      <c r="J124" s="254">
        <f t="shared" si="35"/>
        <v>9000</v>
      </c>
      <c r="K124" s="222">
        <f t="shared" si="36"/>
        <v>9000</v>
      </c>
      <c r="L124" s="254">
        <f t="shared" si="37"/>
        <v>9000</v>
      </c>
      <c r="M124" s="254">
        <f t="shared" si="38"/>
        <v>9000</v>
      </c>
      <c r="N124" s="232">
        <f t="shared" si="39"/>
        <v>36000</v>
      </c>
    </row>
    <row r="125" spans="1:14" s="21" customFormat="1" ht="21">
      <c r="A125" s="86"/>
      <c r="B125" s="8" t="s">
        <v>169</v>
      </c>
      <c r="C125" s="8" t="s">
        <v>189</v>
      </c>
      <c r="D125" s="9" t="s">
        <v>190</v>
      </c>
      <c r="E125" s="10">
        <v>1</v>
      </c>
      <c r="F125" s="107">
        <v>1</v>
      </c>
      <c r="G125" s="10">
        <v>3000</v>
      </c>
      <c r="H125" s="10">
        <v>12</v>
      </c>
      <c r="I125" s="286">
        <f t="shared" si="34"/>
        <v>36000</v>
      </c>
      <c r="J125" s="254">
        <f t="shared" si="35"/>
        <v>9000</v>
      </c>
      <c r="K125" s="222">
        <f t="shared" si="36"/>
        <v>9000</v>
      </c>
      <c r="L125" s="254">
        <f t="shared" si="37"/>
        <v>9000</v>
      </c>
      <c r="M125" s="254">
        <f t="shared" si="38"/>
        <v>9000</v>
      </c>
      <c r="N125" s="232">
        <f t="shared" si="39"/>
        <v>36000</v>
      </c>
    </row>
    <row r="126" spans="1:14" s="21" customFormat="1" ht="40.5">
      <c r="A126" s="87"/>
      <c r="B126" s="8" t="s">
        <v>191</v>
      </c>
      <c r="C126" s="8" t="s">
        <v>192</v>
      </c>
      <c r="D126" s="9" t="s">
        <v>193</v>
      </c>
      <c r="E126" s="10">
        <v>1</v>
      </c>
      <c r="F126" s="107">
        <v>1</v>
      </c>
      <c r="G126" s="10">
        <v>10000</v>
      </c>
      <c r="H126" s="10">
        <v>12</v>
      </c>
      <c r="I126" s="286">
        <f t="shared" si="34"/>
        <v>120000</v>
      </c>
      <c r="J126" s="254">
        <f t="shared" si="35"/>
        <v>30000</v>
      </c>
      <c r="K126" s="222">
        <f t="shared" si="36"/>
        <v>30000</v>
      </c>
      <c r="L126" s="254">
        <f t="shared" si="37"/>
        <v>30000</v>
      </c>
      <c r="M126" s="254">
        <f t="shared" si="38"/>
        <v>30000</v>
      </c>
      <c r="N126" s="232">
        <f t="shared" si="39"/>
        <v>120000</v>
      </c>
    </row>
    <row r="127" spans="1:14" s="21" customFormat="1" ht="21">
      <c r="A127" s="288"/>
      <c r="B127" s="289" t="s">
        <v>11</v>
      </c>
      <c r="C127" s="164"/>
      <c r="D127" s="290"/>
      <c r="E127" s="291"/>
      <c r="F127" s="184"/>
      <c r="G127" s="292"/>
      <c r="H127" s="168"/>
      <c r="I127" s="209">
        <f aca="true" t="shared" si="40" ref="I127:N127">SUM(I118:I126)</f>
        <v>630000</v>
      </c>
      <c r="J127" s="293">
        <f t="shared" si="40"/>
        <v>157500</v>
      </c>
      <c r="K127" s="294">
        <f t="shared" si="40"/>
        <v>157500</v>
      </c>
      <c r="L127" s="293">
        <f t="shared" si="40"/>
        <v>157500</v>
      </c>
      <c r="M127" s="293">
        <f t="shared" si="40"/>
        <v>157500</v>
      </c>
      <c r="N127" s="209">
        <f t="shared" si="40"/>
        <v>630000</v>
      </c>
    </row>
    <row r="128" spans="1:14" s="339" customFormat="1" ht="24">
      <c r="A128" s="332"/>
      <c r="B128" s="438" t="s">
        <v>302</v>
      </c>
      <c r="C128" s="439"/>
      <c r="D128" s="333"/>
      <c r="E128" s="334"/>
      <c r="F128" s="335"/>
      <c r="G128" s="336"/>
      <c r="H128" s="337"/>
      <c r="I128" s="338">
        <f>I127+I116+I112+I101+I90+I78+I75+I64+I57+I48+I14</f>
        <v>7204833.333333334</v>
      </c>
      <c r="J128" s="338">
        <f>J127+J116+J112+J101+J90+J78+J75+J64+J57+J48+J14</f>
        <v>1160833.3333333335</v>
      </c>
      <c r="K128" s="338">
        <f>K127+K116+K112+K101+K90+K78+K75+K64+K57+K48+K14</f>
        <v>1333833.3333333335</v>
      </c>
      <c r="L128" s="338">
        <f>L127+L116+L112+L101+L90+L78+L75+L64+L57+L48+L14</f>
        <v>2844250</v>
      </c>
      <c r="M128" s="338">
        <f>M127+M116+M112+M101+M90+M78+M75+M64+M57+M48+M14</f>
        <v>1793916.6666666667</v>
      </c>
      <c r="N128" s="338">
        <f>N127+N116+N112+N101+N90+N78+N75+N64+N57+N48+N14</f>
        <v>7204833.333333334</v>
      </c>
    </row>
    <row r="129" spans="1:14" s="21" customFormat="1" ht="21">
      <c r="A129" s="436" t="s">
        <v>41</v>
      </c>
      <c r="B129" s="436"/>
      <c r="C129" s="436"/>
      <c r="D129" s="436"/>
      <c r="E129" s="436"/>
      <c r="F129" s="436"/>
      <c r="G129" s="436"/>
      <c r="H129" s="436"/>
      <c r="I129" s="436"/>
      <c r="J129" s="436"/>
      <c r="K129" s="436"/>
      <c r="L129" s="436"/>
      <c r="M129" s="436"/>
      <c r="N129" s="437"/>
    </row>
    <row r="130" spans="1:14" s="21" customFormat="1" ht="21">
      <c r="A130" s="308" t="s">
        <v>339</v>
      </c>
      <c r="B130" s="449" t="s">
        <v>350</v>
      </c>
      <c r="C130" s="450"/>
      <c r="D130" s="308"/>
      <c r="E130" s="308"/>
      <c r="F130" s="308"/>
      <c r="G130" s="308"/>
      <c r="H130" s="308"/>
      <c r="I130" s="308"/>
      <c r="J130" s="308"/>
      <c r="K130" s="308"/>
      <c r="L130" s="308"/>
      <c r="M130" s="308"/>
      <c r="N130" s="308"/>
    </row>
    <row r="131" spans="1:14" s="21" customFormat="1" ht="21">
      <c r="A131" s="307"/>
      <c r="B131" s="309" t="s">
        <v>99</v>
      </c>
      <c r="C131" s="309" t="s">
        <v>321</v>
      </c>
      <c r="D131" s="309" t="s">
        <v>94</v>
      </c>
      <c r="E131" s="310">
        <v>30</v>
      </c>
      <c r="F131" s="310">
        <v>3</v>
      </c>
      <c r="G131" s="310">
        <v>1200</v>
      </c>
      <c r="H131" s="310">
        <v>1</v>
      </c>
      <c r="I131" s="286">
        <f>H131*G131*F131*E131</f>
        <v>108000</v>
      </c>
      <c r="J131" s="340">
        <f>I131</f>
        <v>108000</v>
      </c>
      <c r="K131" s="341">
        <v>0</v>
      </c>
      <c r="L131" s="341">
        <v>0</v>
      </c>
      <c r="M131" s="341">
        <v>0</v>
      </c>
      <c r="N131" s="312">
        <f>SUM(J131:M131)</f>
        <v>108000</v>
      </c>
    </row>
    <row r="132" spans="1:14" s="21" customFormat="1" ht="40.5">
      <c r="A132" s="307"/>
      <c r="B132" s="309" t="s">
        <v>322</v>
      </c>
      <c r="C132" s="309" t="s">
        <v>62</v>
      </c>
      <c r="D132" s="309" t="s">
        <v>56</v>
      </c>
      <c r="E132" s="310">
        <v>30</v>
      </c>
      <c r="F132" s="310">
        <v>3</v>
      </c>
      <c r="G132" s="310">
        <v>1000</v>
      </c>
      <c r="H132" s="310">
        <v>1</v>
      </c>
      <c r="I132" s="286">
        <f>H132*G132*F132*E132</f>
        <v>90000</v>
      </c>
      <c r="J132" s="340">
        <f>I132</f>
        <v>90000</v>
      </c>
      <c r="K132" s="341">
        <v>0</v>
      </c>
      <c r="L132" s="341">
        <v>0</v>
      </c>
      <c r="M132" s="341">
        <v>0</v>
      </c>
      <c r="N132" s="312">
        <f>SUM(J132:M132)</f>
        <v>90000</v>
      </c>
    </row>
    <row r="133" spans="1:14" s="21" customFormat="1" ht="21">
      <c r="A133" s="307"/>
      <c r="B133" s="307" t="s">
        <v>11</v>
      </c>
      <c r="C133" s="307"/>
      <c r="D133" s="307"/>
      <c r="E133" s="311"/>
      <c r="F133" s="311"/>
      <c r="G133" s="311"/>
      <c r="H133" s="311"/>
      <c r="I133" s="209">
        <f aca="true" t="shared" si="41" ref="I133:N133">SUM(I131:I132)</f>
        <v>198000</v>
      </c>
      <c r="J133" s="209">
        <f t="shared" si="41"/>
        <v>198000</v>
      </c>
      <c r="K133" s="209">
        <f t="shared" si="41"/>
        <v>0</v>
      </c>
      <c r="L133" s="209">
        <f t="shared" si="41"/>
        <v>0</v>
      </c>
      <c r="M133" s="209">
        <f t="shared" si="41"/>
        <v>0</v>
      </c>
      <c r="N133" s="209">
        <f t="shared" si="41"/>
        <v>198000</v>
      </c>
    </row>
    <row r="134" spans="1:14" s="21" customFormat="1" ht="21">
      <c r="A134" s="84" t="s">
        <v>39</v>
      </c>
      <c r="B134" s="451" t="s">
        <v>340</v>
      </c>
      <c r="C134" s="451"/>
      <c r="D134" s="451"/>
      <c r="E134" s="451"/>
      <c r="F134" s="451"/>
      <c r="G134" s="451"/>
      <c r="H134" s="451"/>
      <c r="I134" s="451"/>
      <c r="J134" s="451"/>
      <c r="K134" s="451"/>
      <c r="L134" s="451"/>
      <c r="M134" s="451"/>
      <c r="N134" s="452"/>
    </row>
    <row r="135" spans="1:14" s="21" customFormat="1" ht="21">
      <c r="A135" s="88"/>
      <c r="B135" s="5" t="s">
        <v>70</v>
      </c>
      <c r="C135" s="5" t="s">
        <v>199</v>
      </c>
      <c r="D135" s="6" t="s">
        <v>96</v>
      </c>
      <c r="E135" s="7">
        <v>30</v>
      </c>
      <c r="F135" s="106">
        <v>2</v>
      </c>
      <c r="G135" s="7">
        <v>1000</v>
      </c>
      <c r="H135" s="7">
        <v>1</v>
      </c>
      <c r="I135" s="282">
        <f>E135*F135*G135*H135</f>
        <v>60000</v>
      </c>
      <c r="J135" s="341">
        <v>0</v>
      </c>
      <c r="K135" s="341">
        <f aca="true" t="shared" si="42" ref="K135:K140">I135</f>
        <v>60000</v>
      </c>
      <c r="L135" s="341">
        <v>0</v>
      </c>
      <c r="M135" s="341">
        <v>0</v>
      </c>
      <c r="N135" s="212">
        <f>SUM(J135:M135)</f>
        <v>60000</v>
      </c>
    </row>
    <row r="136" spans="1:14" s="21" customFormat="1" ht="21">
      <c r="A136" s="88"/>
      <c r="B136" s="5" t="s">
        <v>88</v>
      </c>
      <c r="C136" s="5" t="s">
        <v>200</v>
      </c>
      <c r="D136" s="6" t="s">
        <v>96</v>
      </c>
      <c r="E136" s="7">
        <v>30</v>
      </c>
      <c r="F136" s="106">
        <v>2</v>
      </c>
      <c r="G136" s="7">
        <v>300</v>
      </c>
      <c r="H136" s="7">
        <v>1</v>
      </c>
      <c r="I136" s="282">
        <f>E136*F136*G136*H136</f>
        <v>18000</v>
      </c>
      <c r="J136" s="341">
        <v>0</v>
      </c>
      <c r="K136" s="341">
        <f t="shared" si="42"/>
        <v>18000</v>
      </c>
      <c r="L136" s="341">
        <v>0</v>
      </c>
      <c r="M136" s="341">
        <v>0</v>
      </c>
      <c r="N136" s="212">
        <f aca="true" t="shared" si="43" ref="N136:N141">SUM(J136:M136)</f>
        <v>18000</v>
      </c>
    </row>
    <row r="137" spans="1:14" s="21" customFormat="1" ht="21">
      <c r="A137" s="88"/>
      <c r="B137" s="5" t="s">
        <v>147</v>
      </c>
      <c r="C137" s="5" t="s">
        <v>196</v>
      </c>
      <c r="D137" s="6" t="s">
        <v>89</v>
      </c>
      <c r="E137" s="7">
        <v>1</v>
      </c>
      <c r="F137" s="106">
        <v>2</v>
      </c>
      <c r="G137" s="7">
        <v>3000</v>
      </c>
      <c r="H137" s="7">
        <v>1</v>
      </c>
      <c r="I137" s="282">
        <f>E137*F137*G137*H137</f>
        <v>6000</v>
      </c>
      <c r="J137" s="341">
        <v>0</v>
      </c>
      <c r="K137" s="341">
        <f t="shared" si="42"/>
        <v>6000</v>
      </c>
      <c r="L137" s="341">
        <v>0</v>
      </c>
      <c r="M137" s="341">
        <v>0</v>
      </c>
      <c r="N137" s="212">
        <f t="shared" si="43"/>
        <v>6000</v>
      </c>
    </row>
    <row r="138" spans="1:14" s="21" customFormat="1" ht="21">
      <c r="A138" s="88"/>
      <c r="B138" s="5" t="s">
        <v>201</v>
      </c>
      <c r="C138" s="5" t="s">
        <v>187</v>
      </c>
      <c r="D138" s="6" t="s">
        <v>89</v>
      </c>
      <c r="E138" s="7">
        <v>1</v>
      </c>
      <c r="F138" s="106">
        <v>2</v>
      </c>
      <c r="G138" s="7">
        <v>5000</v>
      </c>
      <c r="H138" s="7">
        <v>1</v>
      </c>
      <c r="I138" s="282">
        <f>E138*F138*G138*H138</f>
        <v>10000</v>
      </c>
      <c r="J138" s="341">
        <v>0</v>
      </c>
      <c r="K138" s="341">
        <f t="shared" si="42"/>
        <v>10000</v>
      </c>
      <c r="L138" s="341">
        <v>0</v>
      </c>
      <c r="M138" s="341">
        <v>0</v>
      </c>
      <c r="N138" s="212">
        <f t="shared" si="43"/>
        <v>10000</v>
      </c>
    </row>
    <row r="139" spans="1:14" s="21" customFormat="1" ht="21">
      <c r="A139" s="88"/>
      <c r="B139" s="5" t="s">
        <v>175</v>
      </c>
      <c r="C139" s="5" t="s">
        <v>202</v>
      </c>
      <c r="D139" s="6" t="s">
        <v>96</v>
      </c>
      <c r="E139" s="7">
        <v>4</v>
      </c>
      <c r="F139" s="106">
        <v>2</v>
      </c>
      <c r="G139" s="7">
        <v>500</v>
      </c>
      <c r="H139" s="7">
        <v>1</v>
      </c>
      <c r="I139" s="282">
        <f>E139*F139*G139*H139</f>
        <v>4000</v>
      </c>
      <c r="J139" s="341">
        <v>0</v>
      </c>
      <c r="K139" s="341">
        <f t="shared" si="42"/>
        <v>4000</v>
      </c>
      <c r="L139" s="341">
        <v>0</v>
      </c>
      <c r="M139" s="341">
        <v>0</v>
      </c>
      <c r="N139" s="212">
        <f t="shared" si="43"/>
        <v>4000</v>
      </c>
    </row>
    <row r="140" spans="1:14" s="21" customFormat="1" ht="21">
      <c r="A140" s="89"/>
      <c r="B140" s="8" t="s">
        <v>203</v>
      </c>
      <c r="C140" s="8" t="s">
        <v>204</v>
      </c>
      <c r="D140" s="9" t="s">
        <v>129</v>
      </c>
      <c r="E140" s="10">
        <v>1</v>
      </c>
      <c r="F140" s="107">
        <v>1</v>
      </c>
      <c r="G140" s="10">
        <v>25000</v>
      </c>
      <c r="H140" s="10">
        <v>1</v>
      </c>
      <c r="I140" s="286">
        <f>H140*G140*F140*E140</f>
        <v>25000</v>
      </c>
      <c r="J140" s="341">
        <v>0</v>
      </c>
      <c r="K140" s="341">
        <f t="shared" si="42"/>
        <v>25000</v>
      </c>
      <c r="L140" s="341">
        <v>0</v>
      </c>
      <c r="M140" s="341">
        <v>0</v>
      </c>
      <c r="N140" s="212">
        <f t="shared" si="43"/>
        <v>25000</v>
      </c>
    </row>
    <row r="141" spans="1:14" s="21" customFormat="1" ht="21">
      <c r="A141" s="288"/>
      <c r="B141" s="289" t="s">
        <v>11</v>
      </c>
      <c r="C141" s="164"/>
      <c r="D141" s="290"/>
      <c r="E141" s="291"/>
      <c r="F141" s="184"/>
      <c r="G141" s="292"/>
      <c r="H141" s="168"/>
      <c r="I141" s="209">
        <f>SUM(I135:I140)</f>
        <v>123000</v>
      </c>
      <c r="J141" s="293">
        <f>SUM(J135:J140)</f>
        <v>0</v>
      </c>
      <c r="K141" s="294">
        <f>SUM(K135:K140)</f>
        <v>123000</v>
      </c>
      <c r="L141" s="293">
        <f>SUM(L135:L140)</f>
        <v>0</v>
      </c>
      <c r="M141" s="293">
        <f>SUM(M135:M140)</f>
        <v>0</v>
      </c>
      <c r="N141" s="212">
        <f t="shared" si="43"/>
        <v>123000</v>
      </c>
    </row>
    <row r="142" spans="1:14" s="21" customFormat="1" ht="21">
      <c r="A142" s="308" t="s">
        <v>39</v>
      </c>
      <c r="B142" s="451" t="s">
        <v>341</v>
      </c>
      <c r="C142" s="451"/>
      <c r="D142" s="451"/>
      <c r="E142" s="451"/>
      <c r="F142" s="451"/>
      <c r="G142" s="451"/>
      <c r="H142" s="451"/>
      <c r="I142" s="451"/>
      <c r="J142" s="451"/>
      <c r="K142" s="451"/>
      <c r="L142" s="451"/>
      <c r="M142" s="451"/>
      <c r="N142" s="452"/>
    </row>
    <row r="143" spans="1:14" s="21" customFormat="1" ht="21">
      <c r="A143" s="83"/>
      <c r="B143" s="5" t="s">
        <v>70</v>
      </c>
      <c r="C143" s="5" t="s">
        <v>199</v>
      </c>
      <c r="D143" s="6" t="s">
        <v>96</v>
      </c>
      <c r="E143" s="7">
        <v>30</v>
      </c>
      <c r="F143" s="106">
        <v>2</v>
      </c>
      <c r="G143" s="7">
        <v>1000</v>
      </c>
      <c r="H143" s="7">
        <v>1</v>
      </c>
      <c r="I143" s="282">
        <f>E143*F143*G143*H143</f>
        <v>60000</v>
      </c>
      <c r="J143" s="341">
        <v>0</v>
      </c>
      <c r="K143" s="340">
        <f>I143</f>
        <v>60000</v>
      </c>
      <c r="L143" s="341">
        <v>0</v>
      </c>
      <c r="M143" s="341">
        <v>0</v>
      </c>
      <c r="N143" s="212">
        <f>SUM(J143:M143)</f>
        <v>60000</v>
      </c>
    </row>
    <row r="144" spans="1:14" s="21" customFormat="1" ht="21">
      <c r="A144" s="83"/>
      <c r="B144" s="5" t="s">
        <v>342</v>
      </c>
      <c r="C144" s="5" t="s">
        <v>343</v>
      </c>
      <c r="D144" s="6" t="s">
        <v>96</v>
      </c>
      <c r="E144" s="7">
        <v>30</v>
      </c>
      <c r="F144" s="106">
        <v>2</v>
      </c>
      <c r="G144" s="7">
        <v>1000</v>
      </c>
      <c r="H144" s="7">
        <v>1</v>
      </c>
      <c r="I144" s="282">
        <f>E144*F144*G144*H144</f>
        <v>60000</v>
      </c>
      <c r="J144" s="341">
        <v>0</v>
      </c>
      <c r="K144" s="340">
        <f>I144</f>
        <v>60000</v>
      </c>
      <c r="L144" s="341">
        <v>0</v>
      </c>
      <c r="M144" s="341">
        <v>0</v>
      </c>
      <c r="N144" s="212">
        <f>SUM(J144:M144)</f>
        <v>60000</v>
      </c>
    </row>
    <row r="145" spans="1:14" s="21" customFormat="1" ht="21">
      <c r="A145" s="83"/>
      <c r="B145" s="5" t="s">
        <v>175</v>
      </c>
      <c r="C145" s="5" t="s">
        <v>202</v>
      </c>
      <c r="D145" s="6" t="s">
        <v>96</v>
      </c>
      <c r="E145" s="7">
        <v>4</v>
      </c>
      <c r="F145" s="106">
        <v>2</v>
      </c>
      <c r="G145" s="7">
        <v>500</v>
      </c>
      <c r="H145" s="7">
        <v>1</v>
      </c>
      <c r="I145" s="282">
        <f>E145*F145*G145*H145</f>
        <v>4000</v>
      </c>
      <c r="J145" s="341">
        <v>0</v>
      </c>
      <c r="K145" s="340">
        <f>I145</f>
        <v>4000</v>
      </c>
      <c r="L145" s="341">
        <v>0</v>
      </c>
      <c r="M145" s="341">
        <v>0</v>
      </c>
      <c r="N145" s="212">
        <f>SUM(J145:M145)</f>
        <v>4000</v>
      </c>
    </row>
    <row r="146" spans="1:14" s="21" customFormat="1" ht="21">
      <c r="A146" s="83"/>
      <c r="B146" s="289" t="s">
        <v>11</v>
      </c>
      <c r="C146" s="164"/>
      <c r="D146" s="290"/>
      <c r="E146" s="291"/>
      <c r="F146" s="184"/>
      <c r="G146" s="292"/>
      <c r="H146" s="168"/>
      <c r="I146" s="209">
        <f>SUM(I143:I145)</f>
        <v>124000</v>
      </c>
      <c r="J146" s="293">
        <f>SUM(J143:J145)</f>
        <v>0</v>
      </c>
      <c r="K146" s="294">
        <f>SUM(K143:K145)</f>
        <v>124000</v>
      </c>
      <c r="L146" s="293">
        <f>SUM(L143:L145)</f>
        <v>0</v>
      </c>
      <c r="M146" s="293">
        <f>SUM(M143:M145)</f>
        <v>0</v>
      </c>
      <c r="N146" s="212">
        <f>SUM(J146:M146)</f>
        <v>124000</v>
      </c>
    </row>
    <row r="147" spans="1:14" s="339" customFormat="1" ht="24">
      <c r="A147" s="332"/>
      <c r="B147" s="438" t="s">
        <v>304</v>
      </c>
      <c r="C147" s="439"/>
      <c r="D147" s="333"/>
      <c r="E147" s="334"/>
      <c r="F147" s="335"/>
      <c r="G147" s="336"/>
      <c r="H147" s="337"/>
      <c r="I147" s="338">
        <f aca="true" t="shared" si="44" ref="I147:N147">I146+I141+I133</f>
        <v>445000</v>
      </c>
      <c r="J147" s="338">
        <f t="shared" si="44"/>
        <v>198000</v>
      </c>
      <c r="K147" s="338">
        <f t="shared" si="44"/>
        <v>247000</v>
      </c>
      <c r="L147" s="338">
        <f t="shared" si="44"/>
        <v>0</v>
      </c>
      <c r="M147" s="338">
        <f t="shared" si="44"/>
        <v>0</v>
      </c>
      <c r="N147" s="338">
        <f t="shared" si="44"/>
        <v>445000</v>
      </c>
    </row>
    <row r="148" spans="1:14" s="21" customFormat="1" ht="21.75" thickBot="1">
      <c r="A148" s="436" t="s">
        <v>40</v>
      </c>
      <c r="B148" s="453"/>
      <c r="C148" s="453"/>
      <c r="D148" s="453"/>
      <c r="E148" s="453"/>
      <c r="F148" s="453"/>
      <c r="G148" s="453"/>
      <c r="H148" s="453"/>
      <c r="I148" s="453"/>
      <c r="J148" s="453"/>
      <c r="K148" s="453"/>
      <c r="L148" s="453"/>
      <c r="M148" s="453"/>
      <c r="N148" s="454"/>
    </row>
    <row r="149" spans="1:14" s="21" customFormat="1" ht="21">
      <c r="A149" s="84" t="s">
        <v>42</v>
      </c>
      <c r="B149" s="451" t="s">
        <v>133</v>
      </c>
      <c r="C149" s="451"/>
      <c r="D149" s="451"/>
      <c r="E149" s="451"/>
      <c r="F149" s="451"/>
      <c r="G149" s="451"/>
      <c r="H149" s="451"/>
      <c r="I149" s="451"/>
      <c r="J149" s="451"/>
      <c r="K149" s="451"/>
      <c r="L149" s="451"/>
      <c r="M149" s="451"/>
      <c r="N149" s="452"/>
    </row>
    <row r="150" spans="1:14" s="21" customFormat="1" ht="21">
      <c r="A150" s="88"/>
      <c r="B150" s="5" t="s">
        <v>98</v>
      </c>
      <c r="C150" s="5" t="s">
        <v>107</v>
      </c>
      <c r="D150" s="5" t="s">
        <v>96</v>
      </c>
      <c r="E150" s="119">
        <v>10</v>
      </c>
      <c r="F150" s="121">
        <v>1</v>
      </c>
      <c r="G150" s="120">
        <v>1500</v>
      </c>
      <c r="H150" s="121">
        <v>4</v>
      </c>
      <c r="I150" s="212">
        <f>E150*F150*G150*H150</f>
        <v>60000</v>
      </c>
      <c r="J150" s="254">
        <f>I150/4</f>
        <v>15000</v>
      </c>
      <c r="K150" s="222">
        <f>I150/4</f>
        <v>15000</v>
      </c>
      <c r="L150" s="254">
        <f>I150/4</f>
        <v>15000</v>
      </c>
      <c r="M150" s="254">
        <f>I150/4</f>
        <v>15000</v>
      </c>
      <c r="N150" s="212">
        <f>SUM(J150:M150)</f>
        <v>60000</v>
      </c>
    </row>
    <row r="151" spans="1:14" s="21" customFormat="1" ht="21">
      <c r="A151" s="88"/>
      <c r="B151" s="5" t="s">
        <v>88</v>
      </c>
      <c r="C151" s="5" t="s">
        <v>108</v>
      </c>
      <c r="D151" s="5" t="s">
        <v>89</v>
      </c>
      <c r="E151" s="119">
        <v>10</v>
      </c>
      <c r="F151" s="121">
        <v>1</v>
      </c>
      <c r="G151" s="120">
        <v>2000</v>
      </c>
      <c r="H151" s="121">
        <v>4</v>
      </c>
      <c r="I151" s="212">
        <f>E151*F151*G151*H151</f>
        <v>80000</v>
      </c>
      <c r="J151" s="254">
        <f>I151/4</f>
        <v>20000</v>
      </c>
      <c r="K151" s="222">
        <f>I151/4</f>
        <v>20000</v>
      </c>
      <c r="L151" s="254">
        <f>I151/4</f>
        <v>20000</v>
      </c>
      <c r="M151" s="254">
        <f>I151/4</f>
        <v>20000</v>
      </c>
      <c r="N151" s="212">
        <f>SUM(J151:M151)</f>
        <v>80000</v>
      </c>
    </row>
    <row r="152" spans="1:14" s="21" customFormat="1" ht="21">
      <c r="A152" s="88"/>
      <c r="B152" s="5" t="s">
        <v>92</v>
      </c>
      <c r="C152" s="5" t="s">
        <v>109</v>
      </c>
      <c r="D152" s="5" t="s">
        <v>96</v>
      </c>
      <c r="E152" s="119">
        <v>5</v>
      </c>
      <c r="F152" s="121">
        <v>1</v>
      </c>
      <c r="G152" s="120">
        <v>4000</v>
      </c>
      <c r="H152" s="121">
        <v>4</v>
      </c>
      <c r="I152" s="212">
        <f>E152*F152*G152*H152</f>
        <v>80000</v>
      </c>
      <c r="J152" s="254">
        <f>I152/4</f>
        <v>20000</v>
      </c>
      <c r="K152" s="222">
        <f>I152/4</f>
        <v>20000</v>
      </c>
      <c r="L152" s="254">
        <f>I152/4</f>
        <v>20000</v>
      </c>
      <c r="M152" s="254">
        <f>I152/4</f>
        <v>20000</v>
      </c>
      <c r="N152" s="212">
        <f>SUM(J152:M152)</f>
        <v>80000</v>
      </c>
    </row>
    <row r="153" spans="1:14" s="21" customFormat="1" ht="21">
      <c r="A153" s="295"/>
      <c r="B153" s="289" t="s">
        <v>11</v>
      </c>
      <c r="C153" s="164"/>
      <c r="D153" s="290"/>
      <c r="E153" s="291"/>
      <c r="F153" s="184"/>
      <c r="G153" s="292"/>
      <c r="H153" s="168"/>
      <c r="I153" s="209">
        <f aca="true" t="shared" si="45" ref="I153:N153">SUM(I150:I152)</f>
        <v>220000</v>
      </c>
      <c r="J153" s="293">
        <f t="shared" si="45"/>
        <v>55000</v>
      </c>
      <c r="K153" s="294">
        <f t="shared" si="45"/>
        <v>55000</v>
      </c>
      <c r="L153" s="293">
        <f t="shared" si="45"/>
        <v>55000</v>
      </c>
      <c r="M153" s="293">
        <f t="shared" si="45"/>
        <v>55000</v>
      </c>
      <c r="N153" s="209">
        <f t="shared" si="45"/>
        <v>220000</v>
      </c>
    </row>
    <row r="154" spans="1:14" s="339" customFormat="1" ht="24">
      <c r="A154" s="342"/>
      <c r="B154" s="438" t="s">
        <v>303</v>
      </c>
      <c r="C154" s="439"/>
      <c r="D154" s="333"/>
      <c r="E154" s="334"/>
      <c r="F154" s="335"/>
      <c r="G154" s="336"/>
      <c r="H154" s="337"/>
      <c r="I154" s="338">
        <f aca="true" t="shared" si="46" ref="I154:N154">I153</f>
        <v>220000</v>
      </c>
      <c r="J154" s="338">
        <f t="shared" si="46"/>
        <v>55000</v>
      </c>
      <c r="K154" s="338">
        <f t="shared" si="46"/>
        <v>55000</v>
      </c>
      <c r="L154" s="338">
        <f t="shared" si="46"/>
        <v>55000</v>
      </c>
      <c r="M154" s="338">
        <f t="shared" si="46"/>
        <v>55000</v>
      </c>
      <c r="N154" s="338">
        <f t="shared" si="46"/>
        <v>220000</v>
      </c>
    </row>
    <row r="155" spans="1:14" s="21" customFormat="1" ht="21.75" thickBot="1">
      <c r="A155" s="453" t="s">
        <v>43</v>
      </c>
      <c r="B155" s="453"/>
      <c r="C155" s="453"/>
      <c r="D155" s="453"/>
      <c r="E155" s="453"/>
      <c r="F155" s="453"/>
      <c r="G155" s="453"/>
      <c r="H155" s="453"/>
      <c r="I155" s="453"/>
      <c r="J155" s="453"/>
      <c r="K155" s="453"/>
      <c r="L155" s="453"/>
      <c r="M155" s="453"/>
      <c r="N155" s="454"/>
    </row>
    <row r="156" spans="1:14" s="21" customFormat="1" ht="21">
      <c r="A156" s="85" t="s">
        <v>45</v>
      </c>
      <c r="B156" s="444" t="s">
        <v>44</v>
      </c>
      <c r="C156" s="445"/>
      <c r="D156" s="445"/>
      <c r="E156" s="445"/>
      <c r="F156" s="445"/>
      <c r="G156" s="445"/>
      <c r="H156" s="445"/>
      <c r="I156" s="445"/>
      <c r="J156" s="445"/>
      <c r="K156" s="445"/>
      <c r="L156" s="445"/>
      <c r="M156" s="445"/>
      <c r="N156" s="445"/>
    </row>
    <row r="157" spans="1:14" s="21" customFormat="1" ht="21">
      <c r="A157" s="83"/>
      <c r="B157" s="5" t="s">
        <v>136</v>
      </c>
      <c r="C157" s="5" t="s">
        <v>134</v>
      </c>
      <c r="D157" s="6" t="s">
        <v>96</v>
      </c>
      <c r="E157" s="7">
        <v>10</v>
      </c>
      <c r="F157" s="106">
        <v>1</v>
      </c>
      <c r="G157" s="7">
        <v>3000</v>
      </c>
      <c r="H157" s="106">
        <v>4</v>
      </c>
      <c r="I157" s="212">
        <f>E157*F157*G157*H157</f>
        <v>120000</v>
      </c>
      <c r="J157" s="245">
        <f>I157/H157</f>
        <v>30000</v>
      </c>
      <c r="K157" s="222">
        <f>I157/H157</f>
        <v>30000</v>
      </c>
      <c r="L157" s="254">
        <f>I157/H157</f>
        <v>30000</v>
      </c>
      <c r="M157" s="254">
        <f>I157/H157</f>
        <v>30000</v>
      </c>
      <c r="N157" s="232">
        <f aca="true" t="shared" si="47" ref="N157:N162">SUM(J157:M157)</f>
        <v>120000</v>
      </c>
    </row>
    <row r="158" spans="1:14" s="21" customFormat="1" ht="60.75">
      <c r="A158" s="83"/>
      <c r="B158" s="5" t="s">
        <v>135</v>
      </c>
      <c r="C158" s="5" t="s">
        <v>71</v>
      </c>
      <c r="D158" s="6" t="s">
        <v>94</v>
      </c>
      <c r="E158" s="7">
        <v>5</v>
      </c>
      <c r="F158" s="106">
        <v>1</v>
      </c>
      <c r="G158" s="7">
        <v>500</v>
      </c>
      <c r="H158" s="106">
        <v>4</v>
      </c>
      <c r="I158" s="212">
        <f>E158*F158*G158*H158</f>
        <v>10000</v>
      </c>
      <c r="J158" s="245">
        <f>I158/H158</f>
        <v>2500</v>
      </c>
      <c r="K158" s="222">
        <f>I158/H158</f>
        <v>2500</v>
      </c>
      <c r="L158" s="254">
        <f>I158/H158</f>
        <v>2500</v>
      </c>
      <c r="M158" s="254">
        <f>I158/H158</f>
        <v>2500</v>
      </c>
      <c r="N158" s="232">
        <f t="shared" si="47"/>
        <v>10000</v>
      </c>
    </row>
    <row r="159" spans="1:14" s="21" customFormat="1" ht="21">
      <c r="A159" s="83"/>
      <c r="B159" s="5" t="s">
        <v>152</v>
      </c>
      <c r="C159" s="5" t="s">
        <v>71</v>
      </c>
      <c r="D159" s="6" t="s">
        <v>96</v>
      </c>
      <c r="E159" s="7">
        <v>11</v>
      </c>
      <c r="F159" s="106">
        <v>1</v>
      </c>
      <c r="G159" s="7">
        <v>2000</v>
      </c>
      <c r="H159" s="106">
        <v>4</v>
      </c>
      <c r="I159" s="212">
        <f>E159*F159*G159*H159</f>
        <v>88000</v>
      </c>
      <c r="J159" s="245">
        <f>I159/H159</f>
        <v>22000</v>
      </c>
      <c r="K159" s="222">
        <f>I159/H159</f>
        <v>22000</v>
      </c>
      <c r="L159" s="254">
        <f>I159/H159</f>
        <v>22000</v>
      </c>
      <c r="M159" s="254">
        <f>I159/H159</f>
        <v>22000</v>
      </c>
      <c r="N159" s="232">
        <f t="shared" si="47"/>
        <v>88000</v>
      </c>
    </row>
    <row r="160" spans="1:14" s="21" customFormat="1" ht="21">
      <c r="A160" s="83"/>
      <c r="B160" s="5" t="s">
        <v>95</v>
      </c>
      <c r="C160" s="5" t="s">
        <v>128</v>
      </c>
      <c r="D160" s="6" t="s">
        <v>91</v>
      </c>
      <c r="E160" s="7">
        <v>1</v>
      </c>
      <c r="F160" s="106">
        <v>1</v>
      </c>
      <c r="G160" s="7">
        <v>8000</v>
      </c>
      <c r="H160" s="106">
        <v>4</v>
      </c>
      <c r="I160" s="212">
        <f>E160*F160*G160*H160</f>
        <v>32000</v>
      </c>
      <c r="J160" s="245">
        <f>I160/H160</f>
        <v>8000</v>
      </c>
      <c r="K160" s="222">
        <f>I160/H160</f>
        <v>8000</v>
      </c>
      <c r="L160" s="254">
        <f>I160/H160</f>
        <v>8000</v>
      </c>
      <c r="M160" s="254">
        <f>I160/H160</f>
        <v>8000</v>
      </c>
      <c r="N160" s="232">
        <f t="shared" si="47"/>
        <v>32000</v>
      </c>
    </row>
    <row r="161" spans="1:14" s="21" customFormat="1" ht="21">
      <c r="A161" s="20"/>
      <c r="B161" s="8" t="s">
        <v>88</v>
      </c>
      <c r="C161" s="8" t="s">
        <v>71</v>
      </c>
      <c r="D161" s="9" t="s">
        <v>96</v>
      </c>
      <c r="E161" s="10">
        <v>4</v>
      </c>
      <c r="F161" s="107">
        <v>1</v>
      </c>
      <c r="G161" s="10">
        <v>1000</v>
      </c>
      <c r="H161" s="107">
        <v>4</v>
      </c>
      <c r="I161" s="210">
        <f>E161*F161*G161*H161</f>
        <v>16000</v>
      </c>
      <c r="J161" s="244">
        <f>I161/H161</f>
        <v>4000</v>
      </c>
      <c r="K161" s="240">
        <f>I161/H161</f>
        <v>4000</v>
      </c>
      <c r="L161" s="255">
        <f>I161/H161</f>
        <v>4000</v>
      </c>
      <c r="M161" s="255">
        <f>I161/H161</f>
        <v>4000</v>
      </c>
      <c r="N161" s="233">
        <f t="shared" si="47"/>
        <v>16000</v>
      </c>
    </row>
    <row r="162" spans="1:14" s="21" customFormat="1" ht="21.75" thickBot="1">
      <c r="A162" s="189"/>
      <c r="B162" s="190" t="s">
        <v>11</v>
      </c>
      <c r="C162" s="135"/>
      <c r="D162" s="191"/>
      <c r="E162" s="192"/>
      <c r="F162" s="180"/>
      <c r="G162" s="193"/>
      <c r="H162" s="139"/>
      <c r="I162" s="207">
        <f>SUM(I157:I161)</f>
        <v>266000</v>
      </c>
      <c r="J162" s="231">
        <f>SUM(J157:J161)</f>
        <v>66500</v>
      </c>
      <c r="K162" s="227">
        <f>SUM(K157:K161)</f>
        <v>66500</v>
      </c>
      <c r="L162" s="231">
        <f>SUM(L157:L161)</f>
        <v>66500</v>
      </c>
      <c r="M162" s="231">
        <f>K162</f>
        <v>66500</v>
      </c>
      <c r="N162" s="207">
        <f t="shared" si="47"/>
        <v>266000</v>
      </c>
    </row>
    <row r="163" spans="1:14" s="21" customFormat="1" ht="21.75" thickTop="1">
      <c r="A163" s="84" t="s">
        <v>46</v>
      </c>
      <c r="B163" s="452" t="s">
        <v>47</v>
      </c>
      <c r="C163" s="455"/>
      <c r="D163" s="455"/>
      <c r="E163" s="455"/>
      <c r="F163" s="455"/>
      <c r="G163" s="455"/>
      <c r="H163" s="455"/>
      <c r="I163" s="455"/>
      <c r="J163" s="455"/>
      <c r="K163" s="455"/>
      <c r="L163" s="455"/>
      <c r="M163" s="455"/>
      <c r="N163" s="455"/>
    </row>
    <row r="164" spans="1:14" s="21" customFormat="1" ht="21">
      <c r="A164" s="86"/>
      <c r="B164" s="5" t="s">
        <v>98</v>
      </c>
      <c r="C164" s="5" t="s">
        <v>60</v>
      </c>
      <c r="D164" s="122" t="s">
        <v>96</v>
      </c>
      <c r="E164" s="123">
        <v>2</v>
      </c>
      <c r="F164" s="124">
        <v>2</v>
      </c>
      <c r="G164" s="124">
        <v>2000</v>
      </c>
      <c r="H164" s="106">
        <v>4</v>
      </c>
      <c r="I164" s="212">
        <f>E164*F164*G164*H164</f>
        <v>32000</v>
      </c>
      <c r="J164" s="224">
        <v>0</v>
      </c>
      <c r="K164" s="222">
        <f>I164/2</f>
        <v>16000</v>
      </c>
      <c r="L164" s="254">
        <f>I164/2</f>
        <v>16000</v>
      </c>
      <c r="M164" s="254"/>
      <c r="N164" s="232">
        <f>SUM(J164:M164)</f>
        <v>32000</v>
      </c>
    </row>
    <row r="165" spans="1:14" s="21" customFormat="1" ht="21">
      <c r="A165" s="86"/>
      <c r="B165" s="5" t="s">
        <v>98</v>
      </c>
      <c r="C165" s="5" t="s">
        <v>71</v>
      </c>
      <c r="D165" s="125" t="s">
        <v>94</v>
      </c>
      <c r="E165" s="122">
        <v>2</v>
      </c>
      <c r="F165" s="124">
        <v>2</v>
      </c>
      <c r="G165" s="124">
        <v>1000</v>
      </c>
      <c r="H165" s="106">
        <v>4</v>
      </c>
      <c r="I165" s="212">
        <f>E165*F165*G165*H165</f>
        <v>16000</v>
      </c>
      <c r="J165" s="224">
        <v>0</v>
      </c>
      <c r="K165" s="222">
        <f>I165/2</f>
        <v>8000</v>
      </c>
      <c r="L165" s="254">
        <f>I165/2</f>
        <v>8000</v>
      </c>
      <c r="M165" s="254"/>
      <c r="N165" s="232">
        <f>SUM(J165:M165)</f>
        <v>16000</v>
      </c>
    </row>
    <row r="166" spans="1:14" s="21" customFormat="1" ht="21">
      <c r="A166" s="87"/>
      <c r="B166" s="8" t="s">
        <v>98</v>
      </c>
      <c r="C166" s="8" t="s">
        <v>130</v>
      </c>
      <c r="D166" s="126" t="s">
        <v>96</v>
      </c>
      <c r="E166" s="127">
        <v>2</v>
      </c>
      <c r="F166" s="128">
        <v>3</v>
      </c>
      <c r="G166" s="128">
        <v>5000</v>
      </c>
      <c r="H166" s="107">
        <v>4</v>
      </c>
      <c r="I166" s="210">
        <f>E166*F166*G166*H166</f>
        <v>120000</v>
      </c>
      <c r="J166" s="226">
        <v>0</v>
      </c>
      <c r="K166" s="240">
        <f>I166/2</f>
        <v>60000</v>
      </c>
      <c r="L166" s="254">
        <f>I166/2</f>
        <v>60000</v>
      </c>
      <c r="M166" s="255"/>
      <c r="N166" s="233">
        <f>SUM(J166:M166)</f>
        <v>120000</v>
      </c>
    </row>
    <row r="167" spans="1:14" s="21" customFormat="1" ht="21">
      <c r="A167" s="288"/>
      <c r="B167" s="289" t="s">
        <v>11</v>
      </c>
      <c r="C167" s="164"/>
      <c r="D167" s="290"/>
      <c r="E167" s="291"/>
      <c r="F167" s="184"/>
      <c r="G167" s="314"/>
      <c r="H167" s="168"/>
      <c r="I167" s="209">
        <f aca="true" t="shared" si="48" ref="I167:N167">SUM(I164:I166)</f>
        <v>168000</v>
      </c>
      <c r="J167" s="293">
        <f t="shared" si="48"/>
        <v>0</v>
      </c>
      <c r="K167" s="294">
        <f t="shared" si="48"/>
        <v>84000</v>
      </c>
      <c r="L167" s="293">
        <f t="shared" si="48"/>
        <v>84000</v>
      </c>
      <c r="M167" s="293"/>
      <c r="N167" s="209">
        <f t="shared" si="48"/>
        <v>168000</v>
      </c>
    </row>
    <row r="168" spans="1:14" s="339" customFormat="1" ht="24">
      <c r="A168" s="332"/>
      <c r="B168" s="438" t="s">
        <v>331</v>
      </c>
      <c r="C168" s="439"/>
      <c r="D168" s="333"/>
      <c r="E168" s="334"/>
      <c r="F168" s="335"/>
      <c r="G168" s="343"/>
      <c r="H168" s="337"/>
      <c r="I168" s="338">
        <f aca="true" t="shared" si="49" ref="I168:N168">I162+I167</f>
        <v>434000</v>
      </c>
      <c r="J168" s="338">
        <f t="shared" si="49"/>
        <v>66500</v>
      </c>
      <c r="K168" s="338">
        <f t="shared" si="49"/>
        <v>150500</v>
      </c>
      <c r="L168" s="338">
        <f t="shared" si="49"/>
        <v>150500</v>
      </c>
      <c r="M168" s="338">
        <f t="shared" si="49"/>
        <v>66500</v>
      </c>
      <c r="N168" s="338">
        <f t="shared" si="49"/>
        <v>434000</v>
      </c>
    </row>
    <row r="169" spans="1:14" s="21" customFormat="1" ht="21.75" thickBot="1">
      <c r="A169" s="446" t="s">
        <v>48</v>
      </c>
      <c r="B169" s="447"/>
      <c r="C169" s="447"/>
      <c r="D169" s="447"/>
      <c r="E169" s="447"/>
      <c r="F169" s="447"/>
      <c r="G169" s="447"/>
      <c r="H169" s="447"/>
      <c r="I169" s="447"/>
      <c r="J169" s="447"/>
      <c r="K169" s="447"/>
      <c r="L169" s="447"/>
      <c r="M169" s="447"/>
      <c r="N169" s="448"/>
    </row>
    <row r="170" spans="1:14" s="21" customFormat="1" ht="21">
      <c r="A170" s="85" t="s">
        <v>49</v>
      </c>
      <c r="B170" s="444" t="s">
        <v>50</v>
      </c>
      <c r="C170" s="445"/>
      <c r="D170" s="445"/>
      <c r="E170" s="445"/>
      <c r="F170" s="445"/>
      <c r="G170" s="445"/>
      <c r="H170" s="445"/>
      <c r="I170" s="445"/>
      <c r="J170" s="445"/>
      <c r="K170" s="445"/>
      <c r="L170" s="445"/>
      <c r="M170" s="445"/>
      <c r="N170" s="445"/>
    </row>
    <row r="171" spans="1:14" s="21" customFormat="1" ht="40.5">
      <c r="A171" s="91"/>
      <c r="B171" s="130" t="s">
        <v>194</v>
      </c>
      <c r="C171" s="117" t="s">
        <v>197</v>
      </c>
      <c r="D171" s="6" t="s">
        <v>96</v>
      </c>
      <c r="E171" s="7">
        <v>15</v>
      </c>
      <c r="F171" s="106">
        <v>1</v>
      </c>
      <c r="G171" s="7">
        <v>2000</v>
      </c>
      <c r="H171" s="7">
        <v>3</v>
      </c>
      <c r="I171" s="282">
        <f>E171*F171*G171*H171</f>
        <v>90000</v>
      </c>
      <c r="J171" s="254">
        <v>0</v>
      </c>
      <c r="K171" s="222">
        <f>I171/3</f>
        <v>30000</v>
      </c>
      <c r="L171" s="222">
        <f>I171/H171</f>
        <v>30000</v>
      </c>
      <c r="M171" s="254">
        <f>K171</f>
        <v>30000</v>
      </c>
      <c r="N171" s="212">
        <f>SUM(J171:M171)</f>
        <v>90000</v>
      </c>
    </row>
    <row r="172" spans="1:14" s="21" customFormat="1" ht="40.5">
      <c r="A172" s="92"/>
      <c r="B172" s="130" t="s">
        <v>99</v>
      </c>
      <c r="C172" s="117" t="s">
        <v>197</v>
      </c>
      <c r="D172" s="9" t="s">
        <v>96</v>
      </c>
      <c r="E172" s="10">
        <v>15</v>
      </c>
      <c r="F172" s="107">
        <v>1</v>
      </c>
      <c r="G172" s="10">
        <v>1500</v>
      </c>
      <c r="H172" s="10">
        <v>3</v>
      </c>
      <c r="I172" s="282">
        <f>E172*F172*G172*H172</f>
        <v>67500</v>
      </c>
      <c r="J172" s="254">
        <v>0</v>
      </c>
      <c r="K172" s="222">
        <f>I172/H172</f>
        <v>22500</v>
      </c>
      <c r="L172" s="222">
        <f>I172/H172</f>
        <v>22500</v>
      </c>
      <c r="M172" s="254">
        <f>K172</f>
        <v>22500</v>
      </c>
      <c r="N172" s="212">
        <f>SUM(J172:M172)</f>
        <v>67500</v>
      </c>
    </row>
    <row r="173" spans="1:14" s="21" customFormat="1" ht="21">
      <c r="A173" s="92"/>
      <c r="B173" s="131" t="s">
        <v>195</v>
      </c>
      <c r="C173" s="5" t="s">
        <v>173</v>
      </c>
      <c r="D173" s="9" t="s">
        <v>96</v>
      </c>
      <c r="E173" s="10">
        <v>3</v>
      </c>
      <c r="F173" s="107">
        <v>1</v>
      </c>
      <c r="G173" s="10">
        <v>3000</v>
      </c>
      <c r="H173" s="10">
        <v>3</v>
      </c>
      <c r="I173" s="282">
        <f>E173*F173*G173*H173</f>
        <v>27000</v>
      </c>
      <c r="J173" s="254">
        <v>0</v>
      </c>
      <c r="K173" s="222">
        <f>I173/H173</f>
        <v>9000</v>
      </c>
      <c r="L173" s="222">
        <f>I173/H173</f>
        <v>9000</v>
      </c>
      <c r="M173" s="254">
        <f>K173</f>
        <v>9000</v>
      </c>
      <c r="N173" s="212">
        <f>SUM(J173:M173)</f>
        <v>27000</v>
      </c>
    </row>
    <row r="174" spans="1:14" s="21" customFormat="1" ht="21">
      <c r="A174" s="92"/>
      <c r="B174" s="188" t="s">
        <v>174</v>
      </c>
      <c r="C174" s="8" t="s">
        <v>198</v>
      </c>
      <c r="D174" s="9" t="s">
        <v>96</v>
      </c>
      <c r="E174" s="10">
        <v>4</v>
      </c>
      <c r="F174" s="107">
        <v>1</v>
      </c>
      <c r="G174" s="10">
        <v>1000</v>
      </c>
      <c r="H174" s="10">
        <v>3</v>
      </c>
      <c r="I174" s="286">
        <f>E174*F174*G174*H174</f>
        <v>12000</v>
      </c>
      <c r="J174" s="254">
        <v>0</v>
      </c>
      <c r="K174" s="222">
        <f>I174/H174</f>
        <v>4000</v>
      </c>
      <c r="L174" s="222">
        <f>I174/H174</f>
        <v>4000</v>
      </c>
      <c r="M174" s="254">
        <f>K174</f>
        <v>4000</v>
      </c>
      <c r="N174" s="212">
        <f>SUM(J174:M174)</f>
        <v>12000</v>
      </c>
    </row>
    <row r="175" spans="1:14" s="21" customFormat="1" ht="21.75" thickBot="1">
      <c r="A175" s="189"/>
      <c r="B175" s="190" t="s">
        <v>11</v>
      </c>
      <c r="C175" s="135"/>
      <c r="D175" s="191"/>
      <c r="E175" s="192"/>
      <c r="F175" s="180"/>
      <c r="G175" s="193"/>
      <c r="H175" s="139"/>
      <c r="I175" s="207">
        <f aca="true" t="shared" si="50" ref="I175:N175">SUM(I171:I174)</f>
        <v>196500</v>
      </c>
      <c r="J175" s="231">
        <f t="shared" si="50"/>
        <v>0</v>
      </c>
      <c r="K175" s="231">
        <f t="shared" si="50"/>
        <v>65500</v>
      </c>
      <c r="L175" s="231">
        <f t="shared" si="50"/>
        <v>65500</v>
      </c>
      <c r="M175" s="231">
        <f t="shared" si="50"/>
        <v>65500</v>
      </c>
      <c r="N175" s="207">
        <f t="shared" si="50"/>
        <v>196500</v>
      </c>
    </row>
    <row r="176" spans="1:14" s="21" customFormat="1" ht="21.75" thickTop="1">
      <c r="A176" s="84" t="s">
        <v>52</v>
      </c>
      <c r="B176" s="452" t="s">
        <v>51</v>
      </c>
      <c r="C176" s="455"/>
      <c r="D176" s="455"/>
      <c r="E176" s="455"/>
      <c r="F176" s="455"/>
      <c r="G176" s="455"/>
      <c r="H176" s="455"/>
      <c r="I176" s="455"/>
      <c r="J176" s="455"/>
      <c r="K176" s="455"/>
      <c r="L176" s="455"/>
      <c r="M176" s="455"/>
      <c r="N176" s="455"/>
    </row>
    <row r="177" spans="1:14" s="21" customFormat="1" ht="40.5">
      <c r="A177" s="93"/>
      <c r="B177" s="8" t="s">
        <v>205</v>
      </c>
      <c r="C177" s="8" t="s">
        <v>60</v>
      </c>
      <c r="D177" s="9" t="s">
        <v>96</v>
      </c>
      <c r="E177" s="10">
        <v>30</v>
      </c>
      <c r="F177" s="107">
        <v>1</v>
      </c>
      <c r="G177" s="10">
        <v>2000</v>
      </c>
      <c r="H177" s="10">
        <v>1</v>
      </c>
      <c r="I177" s="210">
        <f>E177*F177*G177*H177</f>
        <v>60000</v>
      </c>
      <c r="J177" s="254">
        <f>I177</f>
        <v>60000</v>
      </c>
      <c r="K177" s="222">
        <v>0</v>
      </c>
      <c r="L177" s="222">
        <v>0</v>
      </c>
      <c r="M177" s="222">
        <v>0</v>
      </c>
      <c r="N177" s="232">
        <f aca="true" t="shared" si="51" ref="N177:N184">SUM(J177:M177)</f>
        <v>60000</v>
      </c>
    </row>
    <row r="178" spans="1:14" s="21" customFormat="1" ht="21">
      <c r="A178" s="93"/>
      <c r="B178" s="8" t="s">
        <v>174</v>
      </c>
      <c r="C178" s="8" t="s">
        <v>185</v>
      </c>
      <c r="D178" s="9" t="s">
        <v>94</v>
      </c>
      <c r="E178" s="10">
        <v>2</v>
      </c>
      <c r="F178" s="107">
        <v>1</v>
      </c>
      <c r="G178" s="10">
        <v>2000</v>
      </c>
      <c r="H178" s="10">
        <v>1</v>
      </c>
      <c r="I178" s="210">
        <f>E178*F178*G178*H178</f>
        <v>4000</v>
      </c>
      <c r="J178" s="254">
        <f>I178</f>
        <v>4000</v>
      </c>
      <c r="K178" s="222">
        <v>0</v>
      </c>
      <c r="L178" s="222">
        <v>0</v>
      </c>
      <c r="M178" s="222">
        <v>0</v>
      </c>
      <c r="N178" s="232">
        <f>SUM(J178:M178)</f>
        <v>4000</v>
      </c>
    </row>
    <row r="179" spans="1:14" s="21" customFormat="1" ht="21">
      <c r="A179" s="93"/>
      <c r="B179" s="8" t="s">
        <v>99</v>
      </c>
      <c r="C179" s="8" t="s">
        <v>99</v>
      </c>
      <c r="D179" s="9" t="s">
        <v>206</v>
      </c>
      <c r="E179" s="10">
        <v>30</v>
      </c>
      <c r="F179" s="107">
        <v>1</v>
      </c>
      <c r="G179" s="10">
        <v>1200</v>
      </c>
      <c r="H179" s="10">
        <v>1</v>
      </c>
      <c r="I179" s="210">
        <f>E179*F179*G179*H179</f>
        <v>36000</v>
      </c>
      <c r="J179" s="254">
        <f>I179</f>
        <v>36000</v>
      </c>
      <c r="K179" s="222">
        <v>0</v>
      </c>
      <c r="L179" s="222">
        <v>0</v>
      </c>
      <c r="M179" s="222">
        <v>0</v>
      </c>
      <c r="N179" s="232">
        <f>SUM(J179:M179)</f>
        <v>36000</v>
      </c>
    </row>
    <row r="180" spans="1:14" s="21" customFormat="1" ht="21">
      <c r="A180" s="93"/>
      <c r="B180" s="8" t="s">
        <v>336</v>
      </c>
      <c r="C180" s="8" t="s">
        <v>344</v>
      </c>
      <c r="D180" s="9" t="s">
        <v>96</v>
      </c>
      <c r="E180" s="10">
        <v>3</v>
      </c>
      <c r="F180" s="107">
        <v>1</v>
      </c>
      <c r="G180" s="10">
        <v>3000</v>
      </c>
      <c r="H180" s="10">
        <v>1</v>
      </c>
      <c r="I180" s="210">
        <f>E180*F180*G180*H180</f>
        <v>9000</v>
      </c>
      <c r="J180" s="254">
        <f>I180</f>
        <v>9000</v>
      </c>
      <c r="K180" s="222">
        <v>0</v>
      </c>
      <c r="L180" s="222">
        <v>0</v>
      </c>
      <c r="M180" s="222">
        <v>0</v>
      </c>
      <c r="N180" s="232">
        <f>SUM(J180:M180)</f>
        <v>9000</v>
      </c>
    </row>
    <row r="181" spans="1:14" s="21" customFormat="1" ht="21">
      <c r="A181" s="93"/>
      <c r="B181" s="132" t="s">
        <v>207</v>
      </c>
      <c r="C181" s="8"/>
      <c r="D181" s="9"/>
      <c r="E181" s="10"/>
      <c r="F181" s="107"/>
      <c r="G181" s="10"/>
      <c r="H181" s="10"/>
      <c r="I181" s="210"/>
      <c r="J181" s="254"/>
      <c r="K181" s="222">
        <v>0</v>
      </c>
      <c r="L181" s="222">
        <v>0</v>
      </c>
      <c r="M181" s="222">
        <v>0</v>
      </c>
      <c r="N181" s="232">
        <f t="shared" si="51"/>
        <v>0</v>
      </c>
    </row>
    <row r="182" spans="1:14" s="21" customFormat="1" ht="21">
      <c r="A182" s="93"/>
      <c r="B182" s="8" t="s">
        <v>95</v>
      </c>
      <c r="C182" s="8" t="s">
        <v>128</v>
      </c>
      <c r="D182" s="9" t="s">
        <v>96</v>
      </c>
      <c r="E182" s="10">
        <v>12</v>
      </c>
      <c r="F182" s="107">
        <v>1</v>
      </c>
      <c r="G182" s="10">
        <v>1000</v>
      </c>
      <c r="H182" s="10">
        <v>6</v>
      </c>
      <c r="I182" s="210">
        <f>E182*F182*G182*H182</f>
        <v>72000</v>
      </c>
      <c r="J182" s="254">
        <f>I182/4</f>
        <v>18000</v>
      </c>
      <c r="K182" s="222">
        <f>I182/4</f>
        <v>18000</v>
      </c>
      <c r="L182" s="254">
        <f>I182/4</f>
        <v>18000</v>
      </c>
      <c r="M182" s="254">
        <f>I182/4</f>
        <v>18000</v>
      </c>
      <c r="N182" s="232">
        <f t="shared" si="51"/>
        <v>72000</v>
      </c>
    </row>
    <row r="183" spans="1:14" s="21" customFormat="1" ht="21">
      <c r="A183" s="200"/>
      <c r="B183" s="8" t="s">
        <v>100</v>
      </c>
      <c r="C183" s="8" t="s">
        <v>71</v>
      </c>
      <c r="D183" s="9" t="s">
        <v>96</v>
      </c>
      <c r="E183" s="10">
        <v>12</v>
      </c>
      <c r="F183" s="107">
        <v>1</v>
      </c>
      <c r="G183" s="10">
        <v>500</v>
      </c>
      <c r="H183" s="10">
        <v>6</v>
      </c>
      <c r="I183" s="210">
        <f>E183*F183*G183*H183</f>
        <v>36000</v>
      </c>
      <c r="J183" s="254">
        <f>I183/4</f>
        <v>9000</v>
      </c>
      <c r="K183" s="222">
        <f>I183/4</f>
        <v>9000</v>
      </c>
      <c r="L183" s="254">
        <f>I183/4</f>
        <v>9000</v>
      </c>
      <c r="M183" s="254">
        <f>I183/4</f>
        <v>9000</v>
      </c>
      <c r="N183" s="232">
        <f t="shared" si="51"/>
        <v>36000</v>
      </c>
    </row>
    <row r="184" spans="1:14" s="21" customFormat="1" ht="21">
      <c r="A184" s="315"/>
      <c r="B184" s="289" t="s">
        <v>11</v>
      </c>
      <c r="C184" s="164"/>
      <c r="D184" s="290"/>
      <c r="E184" s="291"/>
      <c r="F184" s="184"/>
      <c r="G184" s="292"/>
      <c r="H184" s="168"/>
      <c r="I184" s="209">
        <f>SUM(I177:I183)</f>
        <v>217000</v>
      </c>
      <c r="J184" s="293">
        <f>SUM(J177:J183)</f>
        <v>136000</v>
      </c>
      <c r="K184" s="294">
        <f>SUM(K177:K183)</f>
        <v>27000</v>
      </c>
      <c r="L184" s="293">
        <f>SUM(L177:L183)</f>
        <v>27000</v>
      </c>
      <c r="M184" s="293">
        <f>SUM(M177:M183)</f>
        <v>27000</v>
      </c>
      <c r="N184" s="233">
        <f t="shared" si="51"/>
        <v>217000</v>
      </c>
    </row>
    <row r="185" spans="1:14" s="339" customFormat="1" ht="24">
      <c r="A185" s="332"/>
      <c r="B185" s="438" t="s">
        <v>332</v>
      </c>
      <c r="C185" s="439"/>
      <c r="D185" s="333"/>
      <c r="E185" s="334"/>
      <c r="F185" s="335"/>
      <c r="G185" s="336"/>
      <c r="H185" s="337"/>
      <c r="I185" s="338">
        <f aca="true" t="shared" si="52" ref="I185:N185">I184+I175</f>
        <v>413500</v>
      </c>
      <c r="J185" s="338">
        <f t="shared" si="52"/>
        <v>136000</v>
      </c>
      <c r="K185" s="338">
        <f t="shared" si="52"/>
        <v>92500</v>
      </c>
      <c r="L185" s="338">
        <f t="shared" si="52"/>
        <v>92500</v>
      </c>
      <c r="M185" s="338">
        <f t="shared" si="52"/>
        <v>92500</v>
      </c>
      <c r="N185" s="338">
        <f t="shared" si="52"/>
        <v>413500</v>
      </c>
    </row>
    <row r="186" spans="1:14" s="344" customFormat="1" ht="26.25">
      <c r="A186" s="345"/>
      <c r="B186" s="346" t="s">
        <v>101</v>
      </c>
      <c r="C186" s="347"/>
      <c r="D186" s="348"/>
      <c r="E186" s="349"/>
      <c r="F186" s="350"/>
      <c r="G186" s="351"/>
      <c r="H186" s="352"/>
      <c r="I186" s="353">
        <f aca="true" t="shared" si="53" ref="I186:N186">I185+I168+I154+I147+I128</f>
        <v>8717333.333333334</v>
      </c>
      <c r="J186" s="353">
        <f t="shared" si="53"/>
        <v>1616333.3333333335</v>
      </c>
      <c r="K186" s="353">
        <f t="shared" si="53"/>
        <v>1878833.3333333335</v>
      </c>
      <c r="L186" s="353">
        <f t="shared" si="53"/>
        <v>3142250</v>
      </c>
      <c r="M186" s="353">
        <f t="shared" si="53"/>
        <v>2007916.6666666667</v>
      </c>
      <c r="N186" s="353">
        <f t="shared" si="53"/>
        <v>8717333.333333334</v>
      </c>
    </row>
    <row r="187" spans="1:16" s="21" customFormat="1" ht="21">
      <c r="A187" s="24"/>
      <c r="B187" s="442" t="s">
        <v>53</v>
      </c>
      <c r="C187" s="443"/>
      <c r="D187" s="443"/>
      <c r="E187" s="443"/>
      <c r="F187" s="443"/>
      <c r="G187" s="443"/>
      <c r="H187" s="443"/>
      <c r="I187" s="443"/>
      <c r="J187" s="443"/>
      <c r="K187" s="443"/>
      <c r="L187" s="443"/>
      <c r="M187" s="443"/>
      <c r="N187" s="443"/>
      <c r="O187" s="11"/>
      <c r="P187" s="11"/>
    </row>
    <row r="188" spans="1:14" s="21" customFormat="1" ht="21">
      <c r="A188" s="91"/>
      <c r="B188" s="5" t="s">
        <v>151</v>
      </c>
      <c r="C188" s="5" t="s">
        <v>218</v>
      </c>
      <c r="D188" s="5" t="s">
        <v>63</v>
      </c>
      <c r="E188" s="119">
        <v>1</v>
      </c>
      <c r="F188" s="10">
        <v>68000</v>
      </c>
      <c r="G188" s="120">
        <v>1</v>
      </c>
      <c r="H188" s="121">
        <v>12</v>
      </c>
      <c r="I188" s="212">
        <f aca="true" t="shared" si="54" ref="I188:I198">E188*F188*G188*H188</f>
        <v>816000</v>
      </c>
      <c r="J188" s="296">
        <f>I188/4</f>
        <v>204000</v>
      </c>
      <c r="K188" s="222">
        <f>J188</f>
        <v>204000</v>
      </c>
      <c r="L188" s="296">
        <f>J188</f>
        <v>204000</v>
      </c>
      <c r="M188" s="296">
        <f>J188</f>
        <v>204000</v>
      </c>
      <c r="N188" s="232">
        <f>SUM(J188:M188)</f>
        <v>816000</v>
      </c>
    </row>
    <row r="189" spans="1:14" s="21" customFormat="1" ht="21">
      <c r="A189" s="83"/>
      <c r="B189" s="5" t="s">
        <v>83</v>
      </c>
      <c r="C189" s="5" t="s">
        <v>218</v>
      </c>
      <c r="D189" s="5" t="s">
        <v>63</v>
      </c>
      <c r="E189" s="119">
        <v>1</v>
      </c>
      <c r="F189" s="10">
        <v>53000</v>
      </c>
      <c r="G189" s="120">
        <v>1</v>
      </c>
      <c r="H189" s="121">
        <v>12</v>
      </c>
      <c r="I189" s="212">
        <f t="shared" si="54"/>
        <v>636000</v>
      </c>
      <c r="J189" s="296">
        <f aca="true" t="shared" si="55" ref="J189:J198">I189/4</f>
        <v>159000</v>
      </c>
      <c r="K189" s="222">
        <f aca="true" t="shared" si="56" ref="K189:K198">J189</f>
        <v>159000</v>
      </c>
      <c r="L189" s="296">
        <f aca="true" t="shared" si="57" ref="L189:L198">J189</f>
        <v>159000</v>
      </c>
      <c r="M189" s="296">
        <f aca="true" t="shared" si="58" ref="M189:M198">J189</f>
        <v>159000</v>
      </c>
      <c r="N189" s="232">
        <f aca="true" t="shared" si="59" ref="N189:N198">SUM(J189:M189)</f>
        <v>636000</v>
      </c>
    </row>
    <row r="190" spans="1:14" s="21" customFormat="1" ht="21">
      <c r="A190" s="83"/>
      <c r="B190" s="5" t="s">
        <v>208</v>
      </c>
      <c r="C190" s="5" t="s">
        <v>218</v>
      </c>
      <c r="D190" s="5" t="s">
        <v>63</v>
      </c>
      <c r="E190" s="119">
        <v>1</v>
      </c>
      <c r="F190" s="10">
        <v>35000</v>
      </c>
      <c r="G190" s="120">
        <v>1</v>
      </c>
      <c r="H190" s="121">
        <v>12</v>
      </c>
      <c r="I190" s="212">
        <f t="shared" si="54"/>
        <v>420000</v>
      </c>
      <c r="J190" s="296">
        <f t="shared" si="55"/>
        <v>105000</v>
      </c>
      <c r="K190" s="222">
        <f t="shared" si="56"/>
        <v>105000</v>
      </c>
      <c r="L190" s="296">
        <f t="shared" si="57"/>
        <v>105000</v>
      </c>
      <c r="M190" s="296">
        <f t="shared" si="58"/>
        <v>105000</v>
      </c>
      <c r="N190" s="232">
        <f t="shared" si="59"/>
        <v>420000</v>
      </c>
    </row>
    <row r="191" spans="1:14" s="21" customFormat="1" ht="40.5">
      <c r="A191" s="83"/>
      <c r="B191" s="5" t="s">
        <v>82</v>
      </c>
      <c r="C191" s="5" t="s">
        <v>219</v>
      </c>
      <c r="D191" s="5" t="s">
        <v>63</v>
      </c>
      <c r="E191" s="119">
        <v>1</v>
      </c>
      <c r="F191" s="10">
        <v>66000</v>
      </c>
      <c r="G191" s="120">
        <v>1</v>
      </c>
      <c r="H191" s="121">
        <v>12</v>
      </c>
      <c r="I191" s="212">
        <f t="shared" si="54"/>
        <v>792000</v>
      </c>
      <c r="J191" s="296">
        <f t="shared" si="55"/>
        <v>198000</v>
      </c>
      <c r="K191" s="222">
        <f t="shared" si="56"/>
        <v>198000</v>
      </c>
      <c r="L191" s="296">
        <f t="shared" si="57"/>
        <v>198000</v>
      </c>
      <c r="M191" s="296">
        <f t="shared" si="58"/>
        <v>198000</v>
      </c>
      <c r="N191" s="232">
        <f t="shared" si="59"/>
        <v>792000</v>
      </c>
    </row>
    <row r="192" spans="1:14" s="21" customFormat="1" ht="21">
      <c r="A192" s="90"/>
      <c r="B192" s="5" t="s">
        <v>103</v>
      </c>
      <c r="C192" s="5" t="s">
        <v>104</v>
      </c>
      <c r="D192" s="5" t="s">
        <v>63</v>
      </c>
      <c r="E192" s="119">
        <v>1</v>
      </c>
      <c r="F192" s="10">
        <v>4000</v>
      </c>
      <c r="G192" s="120">
        <v>1</v>
      </c>
      <c r="H192" s="121">
        <v>12</v>
      </c>
      <c r="I192" s="212">
        <f t="shared" si="54"/>
        <v>48000</v>
      </c>
      <c r="J192" s="296">
        <f t="shared" si="55"/>
        <v>12000</v>
      </c>
      <c r="K192" s="222">
        <f t="shared" si="56"/>
        <v>12000</v>
      </c>
      <c r="L192" s="296">
        <f t="shared" si="57"/>
        <v>12000</v>
      </c>
      <c r="M192" s="296">
        <f t="shared" si="58"/>
        <v>12000</v>
      </c>
      <c r="N192" s="232">
        <f t="shared" si="59"/>
        <v>48000</v>
      </c>
    </row>
    <row r="193" spans="1:14" s="21" customFormat="1" ht="40.5">
      <c r="A193" s="90"/>
      <c r="B193" s="5" t="s">
        <v>352</v>
      </c>
      <c r="C193" s="5" t="s">
        <v>345</v>
      </c>
      <c r="D193" s="5" t="s">
        <v>63</v>
      </c>
      <c r="E193" s="119">
        <v>1</v>
      </c>
      <c r="F193" s="10">
        <v>25000</v>
      </c>
      <c r="G193" s="120">
        <v>1</v>
      </c>
      <c r="H193" s="121">
        <v>1</v>
      </c>
      <c r="I193" s="212">
        <f t="shared" si="54"/>
        <v>25000</v>
      </c>
      <c r="J193" s="296">
        <f>I193</f>
        <v>25000</v>
      </c>
      <c r="K193" s="222">
        <v>0</v>
      </c>
      <c r="L193" s="222">
        <v>0</v>
      </c>
      <c r="M193" s="222">
        <v>0</v>
      </c>
      <c r="N193" s="232">
        <f t="shared" si="59"/>
        <v>25000</v>
      </c>
    </row>
    <row r="194" spans="1:14" s="21" customFormat="1" ht="21">
      <c r="A194" s="90"/>
      <c r="B194" s="5" t="s">
        <v>353</v>
      </c>
      <c r="C194" s="5" t="s">
        <v>354</v>
      </c>
      <c r="D194" s="5" t="s">
        <v>63</v>
      </c>
      <c r="E194" s="119">
        <v>1</v>
      </c>
      <c r="F194" s="10">
        <v>95000</v>
      </c>
      <c r="G194" s="120">
        <v>1</v>
      </c>
      <c r="H194" s="121">
        <v>1</v>
      </c>
      <c r="I194" s="212">
        <f t="shared" si="54"/>
        <v>95000</v>
      </c>
      <c r="J194" s="296">
        <f>I194</f>
        <v>95000</v>
      </c>
      <c r="K194" s="222">
        <v>0</v>
      </c>
      <c r="L194" s="222">
        <v>0</v>
      </c>
      <c r="M194" s="222">
        <v>0</v>
      </c>
      <c r="N194" s="232">
        <f t="shared" si="59"/>
        <v>95000</v>
      </c>
    </row>
    <row r="195" spans="1:14" s="21" customFormat="1" ht="21">
      <c r="A195" s="90"/>
      <c r="B195" s="5" t="s">
        <v>105</v>
      </c>
      <c r="C195" s="5" t="s">
        <v>106</v>
      </c>
      <c r="D195" s="5" t="s">
        <v>63</v>
      </c>
      <c r="E195" s="119">
        <v>1</v>
      </c>
      <c r="F195" s="10">
        <v>4000</v>
      </c>
      <c r="G195" s="120">
        <v>1</v>
      </c>
      <c r="H195" s="121">
        <v>12</v>
      </c>
      <c r="I195" s="212">
        <f t="shared" si="54"/>
        <v>48000</v>
      </c>
      <c r="J195" s="296">
        <f t="shared" si="55"/>
        <v>12000</v>
      </c>
      <c r="K195" s="222">
        <f t="shared" si="56"/>
        <v>12000</v>
      </c>
      <c r="L195" s="296">
        <f t="shared" si="57"/>
        <v>12000</v>
      </c>
      <c r="M195" s="296">
        <f t="shared" si="58"/>
        <v>12000</v>
      </c>
      <c r="N195" s="232">
        <f t="shared" si="59"/>
        <v>48000</v>
      </c>
    </row>
    <row r="196" spans="1:14" s="21" customFormat="1" ht="21">
      <c r="A196" s="90"/>
      <c r="B196" s="5" t="s">
        <v>85</v>
      </c>
      <c r="C196" s="5" t="s">
        <v>85</v>
      </c>
      <c r="D196" s="5" t="s">
        <v>63</v>
      </c>
      <c r="E196" s="119">
        <v>1</v>
      </c>
      <c r="F196" s="10">
        <v>10000</v>
      </c>
      <c r="G196" s="120">
        <v>1</v>
      </c>
      <c r="H196" s="121">
        <v>12</v>
      </c>
      <c r="I196" s="212">
        <f t="shared" si="54"/>
        <v>120000</v>
      </c>
      <c r="J196" s="296">
        <f t="shared" si="55"/>
        <v>30000</v>
      </c>
      <c r="K196" s="222">
        <f t="shared" si="56"/>
        <v>30000</v>
      </c>
      <c r="L196" s="296">
        <f t="shared" si="57"/>
        <v>30000</v>
      </c>
      <c r="M196" s="296">
        <f t="shared" si="58"/>
        <v>30000</v>
      </c>
      <c r="N196" s="232">
        <f t="shared" si="59"/>
        <v>120000</v>
      </c>
    </row>
    <row r="197" spans="1:14" s="21" customFormat="1" ht="21">
      <c r="A197" s="90"/>
      <c r="B197" s="5" t="s">
        <v>86</v>
      </c>
      <c r="C197" s="5" t="s">
        <v>86</v>
      </c>
      <c r="D197" s="5" t="s">
        <v>63</v>
      </c>
      <c r="E197" s="119">
        <v>1</v>
      </c>
      <c r="F197" s="10">
        <v>1000</v>
      </c>
      <c r="G197" s="120">
        <v>1</v>
      </c>
      <c r="H197" s="121">
        <v>12</v>
      </c>
      <c r="I197" s="212">
        <f t="shared" si="54"/>
        <v>12000</v>
      </c>
      <c r="J197" s="296">
        <f t="shared" si="55"/>
        <v>3000</v>
      </c>
      <c r="K197" s="222">
        <f t="shared" si="56"/>
        <v>3000</v>
      </c>
      <c r="L197" s="296">
        <f t="shared" si="57"/>
        <v>3000</v>
      </c>
      <c r="M197" s="296">
        <f t="shared" si="58"/>
        <v>3000</v>
      </c>
      <c r="N197" s="232">
        <f t="shared" si="59"/>
        <v>12000</v>
      </c>
    </row>
    <row r="198" spans="1:14" s="21" customFormat="1" ht="21">
      <c r="A198" s="201"/>
      <c r="B198" s="8" t="s">
        <v>84</v>
      </c>
      <c r="C198" s="8" t="s">
        <v>102</v>
      </c>
      <c r="D198" s="8" t="s">
        <v>63</v>
      </c>
      <c r="E198" s="10">
        <v>1</v>
      </c>
      <c r="F198" s="10">
        <v>4000</v>
      </c>
      <c r="G198" s="203">
        <v>1</v>
      </c>
      <c r="H198" s="202">
        <v>12</v>
      </c>
      <c r="I198" s="210">
        <f t="shared" si="54"/>
        <v>48000</v>
      </c>
      <c r="J198" s="297">
        <f t="shared" si="55"/>
        <v>12000</v>
      </c>
      <c r="K198" s="240">
        <f t="shared" si="56"/>
        <v>12000</v>
      </c>
      <c r="L198" s="297">
        <f t="shared" si="57"/>
        <v>12000</v>
      </c>
      <c r="M198" s="297">
        <f t="shared" si="58"/>
        <v>12000</v>
      </c>
      <c r="N198" s="233">
        <f t="shared" si="59"/>
        <v>48000</v>
      </c>
    </row>
    <row r="199" spans="1:14" s="339" customFormat="1" ht="33.75" customHeight="1" thickBot="1">
      <c r="A199" s="365"/>
      <c r="B199" s="366" t="s">
        <v>12</v>
      </c>
      <c r="C199" s="366"/>
      <c r="D199" s="367"/>
      <c r="E199" s="368"/>
      <c r="F199" s="369"/>
      <c r="G199" s="370"/>
      <c r="H199" s="371"/>
      <c r="I199" s="372">
        <f aca="true" t="shared" si="60" ref="I199:N199">SUM(I188:I198)</f>
        <v>3060000</v>
      </c>
      <c r="J199" s="373">
        <f t="shared" si="60"/>
        <v>855000</v>
      </c>
      <c r="K199" s="372">
        <f t="shared" si="60"/>
        <v>735000</v>
      </c>
      <c r="L199" s="373">
        <f t="shared" si="60"/>
        <v>735000</v>
      </c>
      <c r="M199" s="373">
        <f t="shared" si="60"/>
        <v>735000</v>
      </c>
      <c r="N199" s="372">
        <f t="shared" si="60"/>
        <v>3060000</v>
      </c>
    </row>
    <row r="200" spans="1:23" s="339" customFormat="1" ht="24.75" thickBot="1" thickTop="1">
      <c r="A200" s="356"/>
      <c r="B200" s="357" t="s">
        <v>110</v>
      </c>
      <c r="C200" s="357"/>
      <c r="D200" s="357"/>
      <c r="E200" s="358"/>
      <c r="F200" s="359"/>
      <c r="G200" s="357"/>
      <c r="H200" s="360"/>
      <c r="I200" s="361">
        <f aca="true" t="shared" si="61" ref="I200:N200">I199+I186</f>
        <v>11777333.333333334</v>
      </c>
      <c r="J200" s="362">
        <f t="shared" si="61"/>
        <v>2471333.3333333335</v>
      </c>
      <c r="K200" s="361">
        <f t="shared" si="61"/>
        <v>2613833.3333333335</v>
      </c>
      <c r="L200" s="362">
        <f t="shared" si="61"/>
        <v>3877250</v>
      </c>
      <c r="M200" s="362">
        <f t="shared" si="61"/>
        <v>2742916.666666667</v>
      </c>
      <c r="N200" s="361">
        <f t="shared" si="61"/>
        <v>11777333.333333334</v>
      </c>
      <c r="O200" s="363"/>
      <c r="P200" s="363"/>
      <c r="Q200" s="363"/>
      <c r="R200" s="363"/>
      <c r="S200" s="363"/>
      <c r="T200" s="363"/>
      <c r="U200" s="363"/>
      <c r="V200" s="363"/>
      <c r="W200" s="364"/>
    </row>
    <row r="201" spans="1:23" s="339" customFormat="1" ht="23.25">
      <c r="A201" s="374"/>
      <c r="B201" s="375"/>
      <c r="C201" s="375"/>
      <c r="D201" s="375"/>
      <c r="E201" s="376"/>
      <c r="F201" s="377"/>
      <c r="G201" s="375"/>
      <c r="H201" s="378"/>
      <c r="I201" s="379"/>
      <c r="J201" s="380"/>
      <c r="K201" s="379"/>
      <c r="L201" s="380"/>
      <c r="M201" s="380"/>
      <c r="N201" s="379"/>
      <c r="O201" s="363"/>
      <c r="P201" s="363"/>
      <c r="Q201" s="363"/>
      <c r="R201" s="363"/>
      <c r="S201" s="363"/>
      <c r="T201" s="363"/>
      <c r="U201" s="363"/>
      <c r="V201" s="363"/>
      <c r="W201" s="364"/>
    </row>
    <row r="202" spans="1:23" s="339" customFormat="1" ht="23.25">
      <c r="A202" s="374"/>
      <c r="B202" s="375"/>
      <c r="C202" s="375"/>
      <c r="D202" s="375"/>
      <c r="E202" s="376"/>
      <c r="F202" s="377"/>
      <c r="G202" s="375"/>
      <c r="H202" s="378"/>
      <c r="I202" s="379"/>
      <c r="J202" s="380"/>
      <c r="K202" s="379"/>
      <c r="L202" s="380"/>
      <c r="M202" s="380"/>
      <c r="N202" s="379"/>
      <c r="O202" s="363"/>
      <c r="P202" s="363"/>
      <c r="Q202" s="363"/>
      <c r="R202" s="363"/>
      <c r="S202" s="363"/>
      <c r="T202" s="363"/>
      <c r="U202" s="363"/>
      <c r="V202" s="363"/>
      <c r="W202" s="364"/>
    </row>
    <row r="203" spans="1:23" s="339" customFormat="1" ht="23.25">
      <c r="A203" s="374"/>
      <c r="B203" s="375"/>
      <c r="C203" s="375"/>
      <c r="D203" s="375"/>
      <c r="E203" s="376"/>
      <c r="F203" s="377"/>
      <c r="G203" s="375"/>
      <c r="H203" s="378"/>
      <c r="I203" s="379"/>
      <c r="J203" s="380"/>
      <c r="K203" s="379"/>
      <c r="L203" s="380"/>
      <c r="M203" s="380"/>
      <c r="N203" s="379"/>
      <c r="O203" s="363"/>
      <c r="P203" s="363"/>
      <c r="Q203" s="363"/>
      <c r="R203" s="363"/>
      <c r="S203" s="363"/>
      <c r="T203" s="363"/>
      <c r="U203" s="363"/>
      <c r="V203" s="363"/>
      <c r="W203" s="364"/>
    </row>
    <row r="204" spans="1:14" s="21" customFormat="1" ht="21">
      <c r="A204" s="11"/>
      <c r="B204" s="11"/>
      <c r="C204" s="11"/>
      <c r="D204" s="11"/>
      <c r="E204" s="13"/>
      <c r="F204" s="186"/>
      <c r="G204" s="11"/>
      <c r="H204" s="114"/>
      <c r="I204" s="214"/>
      <c r="J204" s="246"/>
      <c r="K204" s="247"/>
      <c r="L204" s="246"/>
      <c r="M204" s="246"/>
      <c r="N204" s="248"/>
    </row>
    <row r="205" spans="1:14" s="249" customFormat="1" ht="21">
      <c r="A205" s="11" t="s">
        <v>54</v>
      </c>
      <c r="D205" s="11"/>
      <c r="E205" s="11"/>
      <c r="F205" s="250"/>
      <c r="H205" s="114" t="s">
        <v>55</v>
      </c>
      <c r="I205" s="251"/>
      <c r="J205" s="252"/>
      <c r="K205" s="253"/>
      <c r="L205" s="252"/>
      <c r="M205" s="252"/>
      <c r="N205" s="251"/>
    </row>
    <row r="206" spans="5:10" ht="21">
      <c r="E206" s="1"/>
      <c r="F206" s="169"/>
      <c r="I206" s="214"/>
      <c r="J206" s="217"/>
    </row>
    <row r="207" spans="1:8" ht="21">
      <c r="A207" s="11" t="s">
        <v>13</v>
      </c>
      <c r="D207" s="14"/>
      <c r="E207" s="15"/>
      <c r="H207" s="114" t="s">
        <v>13</v>
      </c>
    </row>
    <row r="208" spans="1:8" ht="21">
      <c r="A208" s="11"/>
      <c r="D208" s="14"/>
      <c r="E208" s="15"/>
      <c r="H208" s="114"/>
    </row>
    <row r="209" spans="1:8" ht="21">
      <c r="A209" s="11"/>
      <c r="D209" s="14"/>
      <c r="E209" s="15"/>
      <c r="H209" s="114"/>
    </row>
    <row r="210" spans="1:8" ht="21">
      <c r="A210" s="11"/>
      <c r="D210" s="14"/>
      <c r="E210" s="15"/>
      <c r="H210" s="114"/>
    </row>
    <row r="211" spans="1:8" ht="21">
      <c r="A211" s="11"/>
      <c r="D211" s="14"/>
      <c r="E211" s="15"/>
      <c r="H211" s="114"/>
    </row>
    <row r="212" spans="4:8" ht="21">
      <c r="D212" s="14"/>
      <c r="E212" s="1"/>
      <c r="H212" s="116"/>
    </row>
    <row r="213" spans="4:10" ht="21">
      <c r="D213" s="14"/>
      <c r="E213" s="15"/>
      <c r="F213" s="170"/>
      <c r="I213" s="248"/>
      <c r="J213" s="217"/>
    </row>
    <row r="214" spans="1:13" ht="21">
      <c r="A214" s="11" t="s">
        <v>54</v>
      </c>
      <c r="B214" s="22"/>
      <c r="D214" s="14"/>
      <c r="E214" s="15"/>
      <c r="F214" s="171"/>
      <c r="H214" s="114" t="s">
        <v>55</v>
      </c>
      <c r="K214" s="218" t="s">
        <v>296</v>
      </c>
      <c r="L214" s="219">
        <v>0</v>
      </c>
      <c r="M214" s="219">
        <v>0</v>
      </c>
    </row>
    <row r="215" spans="4:13" ht="21">
      <c r="D215" s="14"/>
      <c r="E215" s="15"/>
      <c r="F215" s="171"/>
      <c r="M215" s="219">
        <v>0</v>
      </c>
    </row>
    <row r="216" spans="1:8" ht="21">
      <c r="A216" s="11" t="s">
        <v>13</v>
      </c>
      <c r="D216" s="14"/>
      <c r="E216" s="15"/>
      <c r="F216" s="171"/>
      <c r="H216" s="114" t="s">
        <v>13</v>
      </c>
    </row>
    <row r="217" spans="4:10" ht="21">
      <c r="D217" s="14"/>
      <c r="E217" s="16"/>
      <c r="I217" s="248"/>
      <c r="J217" s="217"/>
    </row>
    <row r="218" spans="1:14" ht="21">
      <c r="A218" s="440" t="s">
        <v>14</v>
      </c>
      <c r="B218" s="441"/>
      <c r="C218" s="441"/>
      <c r="D218" s="14"/>
      <c r="E218" s="12"/>
      <c r="F218" s="172"/>
      <c r="G218" s="12"/>
      <c r="H218" s="440" t="s">
        <v>14</v>
      </c>
      <c r="I218" s="440"/>
      <c r="J218" s="440"/>
      <c r="K218" s="220"/>
      <c r="L218" s="221"/>
      <c r="M218" s="221"/>
      <c r="N218" s="331"/>
    </row>
    <row r="220" ht="21">
      <c r="D220" s="12"/>
    </row>
  </sheetData>
  <sheetProtection/>
  <mergeCells count="27">
    <mergeCell ref="B49:N49"/>
    <mergeCell ref="B118:C118"/>
    <mergeCell ref="B79:N79"/>
    <mergeCell ref="B91:N91"/>
    <mergeCell ref="B113:N113"/>
    <mergeCell ref="B94:C94"/>
    <mergeCell ref="B117:N117"/>
    <mergeCell ref="B130:C130"/>
    <mergeCell ref="B134:N134"/>
    <mergeCell ref="A148:N148"/>
    <mergeCell ref="B149:N149"/>
    <mergeCell ref="B156:N156"/>
    <mergeCell ref="B185:C185"/>
    <mergeCell ref="B163:N163"/>
    <mergeCell ref="B142:N142"/>
    <mergeCell ref="A155:N155"/>
    <mergeCell ref="B176:N176"/>
    <mergeCell ref="A129:N129"/>
    <mergeCell ref="B168:C168"/>
    <mergeCell ref="B154:C154"/>
    <mergeCell ref="B147:C147"/>
    <mergeCell ref="B128:C128"/>
    <mergeCell ref="A218:C218"/>
    <mergeCell ref="H218:J218"/>
    <mergeCell ref="B187:N187"/>
    <mergeCell ref="B170:N170"/>
    <mergeCell ref="A169:N169"/>
  </mergeCells>
  <printOptions/>
  <pageMargins left="0.7" right="0.7" top="0.75" bottom="0.75" header="0.3" footer="0.3"/>
  <pageSetup orientation="portrait" scale="30" r:id="rId1"/>
  <rowBreaks count="2" manualBreakCount="2">
    <brk id="101" max="13" man="1"/>
    <brk id="186" max="13" man="1"/>
  </rowBreaks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B1:K47"/>
  <sheetViews>
    <sheetView view="pageBreakPreview" zoomScale="60" zoomScalePageLayoutView="0" workbookViewId="0" topLeftCell="A1">
      <selection activeCell="D14" sqref="D14"/>
    </sheetView>
  </sheetViews>
  <sheetFormatPr defaultColWidth="9.140625" defaultRowHeight="15"/>
  <cols>
    <col min="1" max="1" width="9.140625" style="381" customWidth="1"/>
    <col min="2" max="2" width="11.8515625" style="381" customWidth="1"/>
    <col min="3" max="3" width="48.8515625" style="381" customWidth="1"/>
    <col min="4" max="4" width="42.140625" style="381" customWidth="1"/>
    <col min="5" max="5" width="11.00390625" style="381" customWidth="1"/>
    <col min="6" max="9" width="9.28125" style="381" customWidth="1"/>
    <col min="10" max="10" width="13.28125" style="381" bestFit="1" customWidth="1"/>
    <col min="11" max="11" width="46.57421875" style="381" customWidth="1"/>
    <col min="12" max="16384" width="9.140625" style="381" customWidth="1"/>
  </cols>
  <sheetData>
    <row r="1" spans="2:11" ht="21">
      <c r="B1" s="478"/>
      <c r="C1" s="382" t="s">
        <v>221</v>
      </c>
      <c r="D1" s="481" t="s">
        <v>222</v>
      </c>
      <c r="E1" s="482"/>
      <c r="F1" s="482"/>
      <c r="G1" s="482"/>
      <c r="H1" s="482"/>
      <c r="I1" s="482"/>
      <c r="J1" s="482"/>
      <c r="K1" s="483"/>
    </row>
    <row r="2" spans="2:11" ht="21">
      <c r="B2" s="479"/>
      <c r="C2" s="383" t="s">
        <v>223</v>
      </c>
      <c r="D2" s="484" t="s">
        <v>224</v>
      </c>
      <c r="E2" s="485"/>
      <c r="F2" s="485"/>
      <c r="G2" s="485"/>
      <c r="H2" s="485"/>
      <c r="I2" s="485"/>
      <c r="J2" s="485"/>
      <c r="K2" s="486"/>
    </row>
    <row r="3" spans="2:11" ht="21">
      <c r="B3" s="479"/>
      <c r="C3" s="383" t="s">
        <v>225</v>
      </c>
      <c r="D3" s="484" t="s">
        <v>226</v>
      </c>
      <c r="E3" s="485"/>
      <c r="F3" s="485"/>
      <c r="G3" s="485"/>
      <c r="H3" s="485"/>
      <c r="I3" s="485"/>
      <c r="J3" s="485"/>
      <c r="K3" s="486"/>
    </row>
    <row r="4" spans="2:11" ht="21">
      <c r="B4" s="479"/>
      <c r="C4" s="383" t="s">
        <v>227</v>
      </c>
      <c r="D4" s="487" t="s">
        <v>228</v>
      </c>
      <c r="E4" s="488"/>
      <c r="F4" s="488"/>
      <c r="G4" s="488"/>
      <c r="H4" s="488"/>
      <c r="I4" s="488"/>
      <c r="J4" s="488"/>
      <c r="K4" s="489"/>
    </row>
    <row r="5" spans="2:11" ht="21">
      <c r="B5" s="479"/>
      <c r="C5" s="383" t="s">
        <v>229</v>
      </c>
      <c r="D5" s="484" t="s">
        <v>311</v>
      </c>
      <c r="E5" s="485"/>
      <c r="F5" s="485"/>
      <c r="G5" s="485"/>
      <c r="H5" s="485"/>
      <c r="I5" s="485"/>
      <c r="J5" s="485"/>
      <c r="K5" s="486"/>
    </row>
    <row r="6" spans="2:11" ht="21.75" thickBot="1">
      <c r="B6" s="480"/>
      <c r="C6" s="384" t="s">
        <v>230</v>
      </c>
      <c r="D6" s="490" t="s">
        <v>231</v>
      </c>
      <c r="E6" s="491"/>
      <c r="F6" s="491"/>
      <c r="G6" s="491"/>
      <c r="H6" s="491"/>
      <c r="I6" s="491"/>
      <c r="J6" s="491"/>
      <c r="K6" s="492"/>
    </row>
    <row r="7" spans="2:11" ht="21.75" thickBot="1">
      <c r="B7" s="474" t="s">
        <v>232</v>
      </c>
      <c r="C7" s="475"/>
      <c r="D7" s="385" t="s">
        <v>233</v>
      </c>
      <c r="E7" s="386" t="s">
        <v>234</v>
      </c>
      <c r="F7" s="386" t="s">
        <v>235</v>
      </c>
      <c r="G7" s="386" t="s">
        <v>236</v>
      </c>
      <c r="H7" s="386" t="s">
        <v>237</v>
      </c>
      <c r="I7" s="386" t="s">
        <v>238</v>
      </c>
      <c r="J7" s="387" t="s">
        <v>239</v>
      </c>
      <c r="K7" s="388" t="s">
        <v>240</v>
      </c>
    </row>
    <row r="8" spans="2:11" ht="42.75" thickBot="1">
      <c r="B8" s="389" t="s">
        <v>306</v>
      </c>
      <c r="C8" s="390" t="s">
        <v>298</v>
      </c>
      <c r="D8" s="390" t="s">
        <v>241</v>
      </c>
      <c r="E8" s="391">
        <v>4</v>
      </c>
      <c r="F8" s="392">
        <v>1</v>
      </c>
      <c r="G8" s="392">
        <v>1</v>
      </c>
      <c r="H8" s="392">
        <v>1</v>
      </c>
      <c r="I8" s="392">
        <v>1</v>
      </c>
      <c r="J8" s="393">
        <f>SUM(F8:I8)</f>
        <v>4</v>
      </c>
      <c r="K8" s="394" t="s">
        <v>307</v>
      </c>
    </row>
    <row r="9" spans="2:11" ht="42.75" thickBot="1">
      <c r="B9" s="389" t="s">
        <v>19</v>
      </c>
      <c r="C9" s="395" t="s">
        <v>20</v>
      </c>
      <c r="D9" s="395" t="s">
        <v>242</v>
      </c>
      <c r="E9" s="396">
        <v>85</v>
      </c>
      <c r="F9" s="397">
        <v>30</v>
      </c>
      <c r="G9" s="397">
        <v>30</v>
      </c>
      <c r="H9" s="397">
        <v>25</v>
      </c>
      <c r="I9" s="397"/>
      <c r="J9" s="393">
        <f aca="true" t="shared" si="0" ref="J9:J32">SUM(F9:I9)</f>
        <v>85</v>
      </c>
      <c r="K9" s="398" t="s">
        <v>243</v>
      </c>
    </row>
    <row r="10" spans="2:11" ht="42.75" thickBot="1">
      <c r="B10" s="389" t="s">
        <v>21</v>
      </c>
      <c r="C10" s="395" t="s">
        <v>22</v>
      </c>
      <c r="D10" s="395" t="s">
        <v>244</v>
      </c>
      <c r="E10" s="396">
        <v>340</v>
      </c>
      <c r="F10" s="397">
        <v>120</v>
      </c>
      <c r="G10" s="397">
        <v>120</v>
      </c>
      <c r="H10" s="397">
        <v>100</v>
      </c>
      <c r="I10" s="397"/>
      <c r="J10" s="393">
        <f t="shared" si="0"/>
        <v>340</v>
      </c>
      <c r="K10" s="398" t="s">
        <v>308</v>
      </c>
    </row>
    <row r="11" spans="2:11" ht="42.75" thickBot="1">
      <c r="B11" s="389" t="s">
        <v>141</v>
      </c>
      <c r="C11" s="395" t="s">
        <v>245</v>
      </c>
      <c r="D11" s="395" t="s">
        <v>246</v>
      </c>
      <c r="E11" s="396">
        <v>85</v>
      </c>
      <c r="F11" s="397">
        <v>30</v>
      </c>
      <c r="G11" s="397">
        <v>30</v>
      </c>
      <c r="H11" s="397">
        <v>25</v>
      </c>
      <c r="I11" s="397"/>
      <c r="J11" s="393">
        <f t="shared" si="0"/>
        <v>85</v>
      </c>
      <c r="K11" s="398" t="s">
        <v>247</v>
      </c>
    </row>
    <row r="12" spans="2:11" s="399" customFormat="1" ht="42.75" thickBot="1">
      <c r="B12" s="389" t="s">
        <v>143</v>
      </c>
      <c r="C12" s="395" t="s">
        <v>248</v>
      </c>
      <c r="D12" s="395" t="s">
        <v>249</v>
      </c>
      <c r="E12" s="396">
        <v>85</v>
      </c>
      <c r="F12" s="397">
        <v>20</v>
      </c>
      <c r="G12" s="397">
        <v>30</v>
      </c>
      <c r="H12" s="397">
        <v>20</v>
      </c>
      <c r="I12" s="397">
        <v>15</v>
      </c>
      <c r="J12" s="393">
        <f t="shared" si="0"/>
        <v>85</v>
      </c>
      <c r="K12" s="398" t="s">
        <v>250</v>
      </c>
    </row>
    <row r="13" spans="2:11" s="399" customFormat="1" ht="42.75" thickBot="1">
      <c r="B13" s="389" t="s">
        <v>145</v>
      </c>
      <c r="C13" s="395" t="s">
        <v>251</v>
      </c>
      <c r="D13" s="395" t="s">
        <v>252</v>
      </c>
      <c r="E13" s="396">
        <v>85</v>
      </c>
      <c r="F13" s="397">
        <v>30</v>
      </c>
      <c r="G13" s="397">
        <v>30</v>
      </c>
      <c r="H13" s="397">
        <v>25</v>
      </c>
      <c r="I13" s="397"/>
      <c r="J13" s="393">
        <f t="shared" si="0"/>
        <v>85</v>
      </c>
      <c r="K13" s="398" t="s">
        <v>253</v>
      </c>
    </row>
    <row r="14" spans="2:11" s="399" customFormat="1" ht="41.25" thickBot="1">
      <c r="B14" s="389" t="s">
        <v>23</v>
      </c>
      <c r="C14" s="395" t="s">
        <v>254</v>
      </c>
      <c r="D14" s="395" t="s">
        <v>255</v>
      </c>
      <c r="E14" s="396">
        <v>4</v>
      </c>
      <c r="F14" s="397">
        <v>1</v>
      </c>
      <c r="G14" s="397">
        <v>1</v>
      </c>
      <c r="H14" s="397">
        <v>1</v>
      </c>
      <c r="I14" s="397">
        <v>1</v>
      </c>
      <c r="J14" s="393">
        <f t="shared" si="0"/>
        <v>4</v>
      </c>
      <c r="K14" s="398" t="s">
        <v>256</v>
      </c>
    </row>
    <row r="15" spans="2:11" ht="42.75" thickBot="1">
      <c r="B15" s="400" t="s">
        <v>24</v>
      </c>
      <c r="C15" s="401" t="s">
        <v>25</v>
      </c>
      <c r="D15" s="395" t="s">
        <v>257</v>
      </c>
      <c r="E15" s="396">
        <v>1</v>
      </c>
      <c r="F15" s="397"/>
      <c r="G15" s="397"/>
      <c r="H15" s="397"/>
      <c r="I15" s="397">
        <v>1</v>
      </c>
      <c r="J15" s="393">
        <f t="shared" si="0"/>
        <v>1</v>
      </c>
      <c r="K15" s="398" t="s">
        <v>258</v>
      </c>
    </row>
    <row r="16" spans="2:11" ht="41.25" thickBot="1">
      <c r="B16" s="402" t="s">
        <v>26</v>
      </c>
      <c r="C16" s="403" t="s">
        <v>27</v>
      </c>
      <c r="D16" s="395" t="s">
        <v>259</v>
      </c>
      <c r="E16" s="396">
        <v>2</v>
      </c>
      <c r="F16" s="397">
        <v>1</v>
      </c>
      <c r="G16" s="397">
        <v>1</v>
      </c>
      <c r="H16" s="397"/>
      <c r="I16" s="397"/>
      <c r="J16" s="393">
        <f t="shared" si="0"/>
        <v>2</v>
      </c>
      <c r="K16" s="398" t="s">
        <v>326</v>
      </c>
    </row>
    <row r="17" spans="2:11" ht="41.25" thickBot="1">
      <c r="B17" s="400" t="s">
        <v>29</v>
      </c>
      <c r="C17" s="401" t="s">
        <v>28</v>
      </c>
      <c r="D17" s="395" t="s">
        <v>260</v>
      </c>
      <c r="E17" s="396">
        <v>85</v>
      </c>
      <c r="F17" s="397"/>
      <c r="G17" s="397">
        <v>50</v>
      </c>
      <c r="H17" s="397"/>
      <c r="I17" s="397">
        <v>35</v>
      </c>
      <c r="J17" s="393">
        <f t="shared" si="0"/>
        <v>85</v>
      </c>
      <c r="K17" s="398" t="s">
        <v>326</v>
      </c>
    </row>
    <row r="18" spans="2:11" ht="122.25" thickBot="1">
      <c r="B18" s="400" t="s">
        <v>309</v>
      </c>
      <c r="C18" s="404" t="s">
        <v>30</v>
      </c>
      <c r="D18" s="395" t="s">
        <v>261</v>
      </c>
      <c r="E18" s="396">
        <v>2</v>
      </c>
      <c r="F18" s="397">
        <v>1</v>
      </c>
      <c r="G18" s="397"/>
      <c r="H18" s="397">
        <v>1</v>
      </c>
      <c r="I18" s="397"/>
      <c r="J18" s="393">
        <f t="shared" si="0"/>
        <v>2</v>
      </c>
      <c r="K18" s="398" t="s">
        <v>330</v>
      </c>
    </row>
    <row r="19" spans="2:11" ht="42.75" thickBot="1">
      <c r="B19" s="400" t="s">
        <v>310</v>
      </c>
      <c r="C19" s="404" t="s">
        <v>262</v>
      </c>
      <c r="D19" s="395" t="s">
        <v>263</v>
      </c>
      <c r="E19" s="396">
        <v>1</v>
      </c>
      <c r="F19" s="397"/>
      <c r="G19" s="397">
        <v>1</v>
      </c>
      <c r="H19" s="397"/>
      <c r="I19" s="397"/>
      <c r="J19" s="393">
        <v>1</v>
      </c>
      <c r="K19" s="398" t="s">
        <v>327</v>
      </c>
    </row>
    <row r="20" spans="2:11" ht="42.75" thickBot="1">
      <c r="B20" s="400" t="s">
        <v>149</v>
      </c>
      <c r="C20" s="404" t="s">
        <v>31</v>
      </c>
      <c r="D20" s="395" t="s">
        <v>257</v>
      </c>
      <c r="E20" s="396">
        <v>1</v>
      </c>
      <c r="F20" s="397"/>
      <c r="G20" s="397"/>
      <c r="H20" s="397"/>
      <c r="I20" s="397">
        <v>1</v>
      </c>
      <c r="J20" s="393">
        <f t="shared" si="0"/>
        <v>1</v>
      </c>
      <c r="K20" s="398" t="s">
        <v>328</v>
      </c>
    </row>
    <row r="21" spans="2:11" ht="61.5" thickBot="1">
      <c r="B21" s="400" t="s">
        <v>33</v>
      </c>
      <c r="C21" s="404" t="s">
        <v>32</v>
      </c>
      <c r="D21" s="395" t="s">
        <v>264</v>
      </c>
      <c r="E21" s="396">
        <v>2</v>
      </c>
      <c r="F21" s="397">
        <v>1</v>
      </c>
      <c r="G21" s="397"/>
      <c r="H21" s="397">
        <v>1</v>
      </c>
      <c r="I21" s="397"/>
      <c r="J21" s="393">
        <f t="shared" si="0"/>
        <v>2</v>
      </c>
      <c r="K21" s="398" t="s">
        <v>329</v>
      </c>
    </row>
    <row r="22" spans="2:11" s="399" customFormat="1" ht="61.5" thickBot="1">
      <c r="B22" s="400" t="s">
        <v>35</v>
      </c>
      <c r="C22" s="404" t="s">
        <v>34</v>
      </c>
      <c r="D22" s="395" t="s">
        <v>265</v>
      </c>
      <c r="E22" s="396">
        <v>12</v>
      </c>
      <c r="F22" s="397">
        <v>3</v>
      </c>
      <c r="G22" s="397">
        <v>3</v>
      </c>
      <c r="H22" s="397">
        <v>3</v>
      </c>
      <c r="I22" s="397">
        <v>3</v>
      </c>
      <c r="J22" s="393">
        <f t="shared" si="0"/>
        <v>12</v>
      </c>
      <c r="K22" s="398" t="s">
        <v>266</v>
      </c>
    </row>
    <row r="23" spans="2:11" s="399" customFormat="1" ht="81.75" thickBot="1">
      <c r="B23" s="400" t="s">
        <v>37</v>
      </c>
      <c r="C23" s="404" t="s">
        <v>36</v>
      </c>
      <c r="D23" s="395" t="s">
        <v>267</v>
      </c>
      <c r="E23" s="396">
        <v>1</v>
      </c>
      <c r="F23" s="397"/>
      <c r="G23" s="397">
        <v>1</v>
      </c>
      <c r="H23" s="397"/>
      <c r="I23" s="397"/>
      <c r="J23" s="393">
        <f t="shared" si="0"/>
        <v>1</v>
      </c>
      <c r="K23" s="398" t="s">
        <v>268</v>
      </c>
    </row>
    <row r="24" spans="2:11" s="399" customFormat="1" ht="41.25" thickBot="1">
      <c r="B24" s="400" t="s">
        <v>269</v>
      </c>
      <c r="C24" s="404" t="s">
        <v>270</v>
      </c>
      <c r="D24" s="403" t="s">
        <v>271</v>
      </c>
      <c r="E24" s="405">
        <v>33</v>
      </c>
      <c r="F24" s="406"/>
      <c r="G24" s="406">
        <v>33</v>
      </c>
      <c r="H24" s="406"/>
      <c r="I24" s="406"/>
      <c r="J24" s="407">
        <f t="shared" si="0"/>
        <v>33</v>
      </c>
      <c r="K24" s="408" t="s">
        <v>346</v>
      </c>
    </row>
    <row r="25" spans="2:11" s="399" customFormat="1" ht="61.5" thickBot="1">
      <c r="B25" s="400" t="s">
        <v>148</v>
      </c>
      <c r="C25" s="404" t="s">
        <v>272</v>
      </c>
      <c r="D25" s="403" t="s">
        <v>271</v>
      </c>
      <c r="E25" s="405">
        <v>25</v>
      </c>
      <c r="F25" s="406"/>
      <c r="G25" s="406">
        <v>25</v>
      </c>
      <c r="H25" s="406"/>
      <c r="I25" s="406"/>
      <c r="J25" s="407">
        <f t="shared" si="0"/>
        <v>25</v>
      </c>
      <c r="K25" s="408" t="s">
        <v>346</v>
      </c>
    </row>
    <row r="26" spans="2:11" s="399" customFormat="1" ht="21.75" thickBot="1">
      <c r="B26" s="400" t="s">
        <v>320</v>
      </c>
      <c r="C26" s="404" t="s">
        <v>324</v>
      </c>
      <c r="D26" s="403" t="s">
        <v>271</v>
      </c>
      <c r="E26" s="405">
        <v>120</v>
      </c>
      <c r="F26" s="406">
        <v>30</v>
      </c>
      <c r="G26" s="406">
        <v>30</v>
      </c>
      <c r="H26" s="406">
        <v>30</v>
      </c>
      <c r="I26" s="406">
        <v>30</v>
      </c>
      <c r="J26" s="407">
        <f t="shared" si="0"/>
        <v>120</v>
      </c>
      <c r="K26" s="408" t="s">
        <v>325</v>
      </c>
    </row>
    <row r="27" spans="2:11" s="399" customFormat="1" ht="42.75" thickBot="1">
      <c r="B27" s="400" t="s">
        <v>39</v>
      </c>
      <c r="C27" s="403" t="s">
        <v>347</v>
      </c>
      <c r="D27" s="403" t="s">
        <v>271</v>
      </c>
      <c r="E27" s="405">
        <v>120</v>
      </c>
      <c r="F27" s="406">
        <v>30</v>
      </c>
      <c r="G27" s="406">
        <v>30</v>
      </c>
      <c r="H27" s="406">
        <v>30</v>
      </c>
      <c r="I27" s="406">
        <v>30</v>
      </c>
      <c r="J27" s="407">
        <f t="shared" si="0"/>
        <v>120</v>
      </c>
      <c r="K27" s="408" t="s">
        <v>323</v>
      </c>
    </row>
    <row r="28" spans="2:11" s="399" customFormat="1" ht="63.75" thickBot="1">
      <c r="B28" s="409" t="s">
        <v>42</v>
      </c>
      <c r="C28" s="410" t="s">
        <v>273</v>
      </c>
      <c r="D28" s="395" t="s">
        <v>274</v>
      </c>
      <c r="E28" s="396">
        <v>4</v>
      </c>
      <c r="F28" s="397">
        <v>1</v>
      </c>
      <c r="G28" s="397">
        <v>1</v>
      </c>
      <c r="H28" s="397">
        <v>1</v>
      </c>
      <c r="I28" s="397">
        <v>1</v>
      </c>
      <c r="J28" s="393">
        <f t="shared" si="0"/>
        <v>4</v>
      </c>
      <c r="K28" s="411" t="s">
        <v>275</v>
      </c>
    </row>
    <row r="29" spans="2:11" s="399" customFormat="1" ht="81.75" thickBot="1">
      <c r="B29" s="409" t="s">
        <v>45</v>
      </c>
      <c r="C29" s="410" t="s">
        <v>276</v>
      </c>
      <c r="D29" s="395" t="s">
        <v>277</v>
      </c>
      <c r="E29" s="396">
        <v>4</v>
      </c>
      <c r="F29" s="397">
        <v>1</v>
      </c>
      <c r="G29" s="397">
        <v>1</v>
      </c>
      <c r="H29" s="397">
        <v>1</v>
      </c>
      <c r="I29" s="397">
        <v>1</v>
      </c>
      <c r="J29" s="393">
        <f t="shared" si="0"/>
        <v>4</v>
      </c>
      <c r="K29" s="398" t="s">
        <v>278</v>
      </c>
    </row>
    <row r="30" spans="2:11" s="399" customFormat="1" ht="81.75" thickBot="1">
      <c r="B30" s="409" t="s">
        <v>46</v>
      </c>
      <c r="C30" s="395" t="s">
        <v>47</v>
      </c>
      <c r="D30" s="395" t="s">
        <v>279</v>
      </c>
      <c r="E30" s="396">
        <v>2</v>
      </c>
      <c r="F30" s="397"/>
      <c r="G30" s="397">
        <v>1</v>
      </c>
      <c r="H30" s="397"/>
      <c r="I30" s="397">
        <v>1</v>
      </c>
      <c r="J30" s="393">
        <f t="shared" si="0"/>
        <v>2</v>
      </c>
      <c r="K30" s="398" t="s">
        <v>280</v>
      </c>
    </row>
    <row r="31" spans="2:11" s="399" customFormat="1" ht="42.75" thickBot="1">
      <c r="B31" s="412" t="s">
        <v>49</v>
      </c>
      <c r="C31" s="413" t="s">
        <v>50</v>
      </c>
      <c r="D31" s="395" t="s">
        <v>281</v>
      </c>
      <c r="E31" s="396">
        <v>3</v>
      </c>
      <c r="F31" s="397">
        <v>1</v>
      </c>
      <c r="G31" s="397">
        <v>1</v>
      </c>
      <c r="H31" s="397">
        <v>1</v>
      </c>
      <c r="I31" s="397"/>
      <c r="J31" s="393">
        <f t="shared" si="0"/>
        <v>3</v>
      </c>
      <c r="K31" s="398" t="s">
        <v>282</v>
      </c>
    </row>
    <row r="32" spans="2:11" s="399" customFormat="1" ht="63.75" thickBot="1">
      <c r="B32" s="414" t="s">
        <v>52</v>
      </c>
      <c r="C32" s="415" t="s">
        <v>51</v>
      </c>
      <c r="D32" s="416" t="s">
        <v>283</v>
      </c>
      <c r="E32" s="417">
        <v>6</v>
      </c>
      <c r="F32" s="418">
        <v>2</v>
      </c>
      <c r="G32" s="418">
        <v>2</v>
      </c>
      <c r="H32" s="418">
        <v>1</v>
      </c>
      <c r="I32" s="418">
        <v>1</v>
      </c>
      <c r="J32" s="419">
        <f t="shared" si="0"/>
        <v>6</v>
      </c>
      <c r="K32" s="420" t="s">
        <v>312</v>
      </c>
    </row>
    <row r="33" spans="2:11" ht="33.75" customHeight="1">
      <c r="B33" s="476" t="s">
        <v>284</v>
      </c>
      <c r="C33" s="477"/>
      <c r="D33" s="477"/>
      <c r="E33" s="421"/>
      <c r="F33" s="421"/>
      <c r="G33" s="472" t="s">
        <v>284</v>
      </c>
      <c r="H33" s="472"/>
      <c r="I33" s="472"/>
      <c r="J33" s="472"/>
      <c r="K33" s="473"/>
    </row>
    <row r="34" spans="2:11" ht="33.75" customHeight="1">
      <c r="B34" s="470" t="s">
        <v>285</v>
      </c>
      <c r="C34" s="471"/>
      <c r="D34" s="471"/>
      <c r="E34" s="422"/>
      <c r="F34" s="421"/>
      <c r="G34" s="472" t="s">
        <v>286</v>
      </c>
      <c r="H34" s="472"/>
      <c r="I34" s="472"/>
      <c r="J34" s="472"/>
      <c r="K34" s="473"/>
    </row>
    <row r="35" spans="2:11" ht="33.75" customHeight="1">
      <c r="B35" s="462" t="s">
        <v>287</v>
      </c>
      <c r="C35" s="463"/>
      <c r="D35" s="463"/>
      <c r="E35" s="422"/>
      <c r="F35" s="421"/>
      <c r="G35" s="464" t="s">
        <v>288</v>
      </c>
      <c r="H35" s="464"/>
      <c r="I35" s="464"/>
      <c r="J35" s="464"/>
      <c r="K35" s="465"/>
    </row>
    <row r="36" spans="2:11" ht="33.75" customHeight="1">
      <c r="B36" s="462" t="s">
        <v>289</v>
      </c>
      <c r="C36" s="463"/>
      <c r="D36" s="463"/>
      <c r="E36" s="422"/>
      <c r="F36" s="421"/>
      <c r="G36" s="464" t="s">
        <v>290</v>
      </c>
      <c r="H36" s="464"/>
      <c r="I36" s="464"/>
      <c r="J36" s="464"/>
      <c r="K36" s="465"/>
    </row>
    <row r="37" spans="2:11" ht="33.75" customHeight="1">
      <c r="B37" s="462" t="s">
        <v>291</v>
      </c>
      <c r="C37" s="463"/>
      <c r="D37" s="463"/>
      <c r="E37" s="422"/>
      <c r="F37" s="421"/>
      <c r="G37" s="464" t="s">
        <v>292</v>
      </c>
      <c r="H37" s="464"/>
      <c r="I37" s="464"/>
      <c r="J37" s="464"/>
      <c r="K37" s="465"/>
    </row>
    <row r="38" spans="2:11" ht="33.75" customHeight="1">
      <c r="B38" s="423"/>
      <c r="C38" s="12"/>
      <c r="D38" s="12"/>
      <c r="E38" s="422"/>
      <c r="F38" s="421"/>
      <c r="G38" s="421"/>
      <c r="H38" s="421"/>
      <c r="I38" s="421"/>
      <c r="J38" s="421"/>
      <c r="K38" s="424"/>
    </row>
    <row r="39" spans="2:11" ht="33.75" customHeight="1">
      <c r="B39" s="423"/>
      <c r="C39" s="12"/>
      <c r="D39" s="12"/>
      <c r="E39" s="422"/>
      <c r="F39" s="421"/>
      <c r="G39" s="421"/>
      <c r="H39" s="421"/>
      <c r="I39" s="421"/>
      <c r="J39" s="421"/>
      <c r="K39" s="424"/>
    </row>
    <row r="40" spans="2:11" ht="33.75" customHeight="1">
      <c r="B40" s="470" t="s">
        <v>293</v>
      </c>
      <c r="C40" s="471"/>
      <c r="D40" s="471"/>
      <c r="E40" s="421"/>
      <c r="F40" s="421"/>
      <c r="G40" s="472" t="s">
        <v>294</v>
      </c>
      <c r="H40" s="472"/>
      <c r="I40" s="472"/>
      <c r="J40" s="472"/>
      <c r="K40" s="473"/>
    </row>
    <row r="41" spans="2:11" ht="33.75" customHeight="1">
      <c r="B41" s="462" t="s">
        <v>295</v>
      </c>
      <c r="C41" s="463"/>
      <c r="D41" s="463"/>
      <c r="E41" s="421"/>
      <c r="F41" s="421"/>
      <c r="G41" s="464" t="s">
        <v>288</v>
      </c>
      <c r="H41" s="464"/>
      <c r="I41" s="464"/>
      <c r="J41" s="464"/>
      <c r="K41" s="465"/>
    </row>
    <row r="42" spans="2:11" ht="33.75" customHeight="1">
      <c r="B42" s="462" t="s">
        <v>289</v>
      </c>
      <c r="C42" s="463"/>
      <c r="D42" s="463"/>
      <c r="E42" s="421"/>
      <c r="F42" s="421"/>
      <c r="G42" s="464" t="s">
        <v>290</v>
      </c>
      <c r="H42" s="464"/>
      <c r="I42" s="464"/>
      <c r="J42" s="464"/>
      <c r="K42" s="465"/>
    </row>
    <row r="43" spans="2:11" ht="33.75" customHeight="1" thickBot="1">
      <c r="B43" s="466" t="s">
        <v>292</v>
      </c>
      <c r="C43" s="467"/>
      <c r="D43" s="467"/>
      <c r="E43" s="425"/>
      <c r="F43" s="425"/>
      <c r="G43" s="468" t="s">
        <v>292</v>
      </c>
      <c r="H43" s="468"/>
      <c r="I43" s="468"/>
      <c r="J43" s="468"/>
      <c r="K43" s="469"/>
    </row>
    <row r="44" spans="2:11" ht="21">
      <c r="B44" s="426"/>
      <c r="C44" s="12"/>
      <c r="D44" s="427"/>
      <c r="E44" s="421"/>
      <c r="F44" s="421"/>
      <c r="G44" s="421"/>
      <c r="H44" s="421"/>
      <c r="I44" s="421"/>
      <c r="J44" s="428"/>
      <c r="K44" s="429"/>
    </row>
    <row r="45" spans="2:11" ht="21">
      <c r="B45" s="426"/>
      <c r="C45" s="12"/>
      <c r="D45" s="427"/>
      <c r="E45" s="421"/>
      <c r="F45" s="421"/>
      <c r="G45" s="421"/>
      <c r="H45" s="421"/>
      <c r="I45" s="421"/>
      <c r="J45" s="428"/>
      <c r="K45" s="429"/>
    </row>
    <row r="46" spans="2:11" ht="21">
      <c r="B46" s="426"/>
      <c r="C46" s="12"/>
      <c r="D46" s="427"/>
      <c r="E46" s="421"/>
      <c r="F46" s="421"/>
      <c r="G46" s="421"/>
      <c r="H46" s="421"/>
      <c r="I46" s="421"/>
      <c r="J46" s="428"/>
      <c r="K46" s="429"/>
    </row>
    <row r="47" spans="2:11" ht="21">
      <c r="B47" s="430"/>
      <c r="C47" s="431"/>
      <c r="D47" s="432"/>
      <c r="E47" s="433"/>
      <c r="F47" s="433"/>
      <c r="G47" s="433"/>
      <c r="H47" s="433"/>
      <c r="I47" s="433"/>
      <c r="J47" s="434"/>
      <c r="K47" s="435"/>
    </row>
  </sheetData>
  <sheetProtection/>
  <mergeCells count="26">
    <mergeCell ref="B1:B6"/>
    <mergeCell ref="D1:K1"/>
    <mergeCell ref="D2:K2"/>
    <mergeCell ref="D3:K3"/>
    <mergeCell ref="D4:K4"/>
    <mergeCell ref="D5:K5"/>
    <mergeCell ref="D6:K6"/>
    <mergeCell ref="B7:C7"/>
    <mergeCell ref="B33:D33"/>
    <mergeCell ref="G33:K33"/>
    <mergeCell ref="B34:D34"/>
    <mergeCell ref="G34:K34"/>
    <mergeCell ref="B35:D35"/>
    <mergeCell ref="G35:K35"/>
    <mergeCell ref="B36:D36"/>
    <mergeCell ref="G36:K36"/>
    <mergeCell ref="B37:D37"/>
    <mergeCell ref="G37:K37"/>
    <mergeCell ref="B40:D40"/>
    <mergeCell ref="G40:K40"/>
    <mergeCell ref="B41:D41"/>
    <mergeCell ref="G41:K41"/>
    <mergeCell ref="B42:D42"/>
    <mergeCell ref="G42:K42"/>
    <mergeCell ref="B43:D43"/>
    <mergeCell ref="G43:K43"/>
  </mergeCells>
  <printOptions/>
  <pageMargins left="0.7" right="0.7" top="0.75" bottom="0.75" header="0.3" footer="0.3"/>
  <pageSetup orientation="portrait" paperSize="9" scale="3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michael.nduri</dc:creator>
  <cp:keywords/>
  <dc:description/>
  <cp:lastModifiedBy>David Maganya</cp:lastModifiedBy>
  <cp:lastPrinted>2018-01-02T11:23:00Z</cp:lastPrinted>
  <dcterms:created xsi:type="dcterms:W3CDTF">2014-04-08T08:19:48Z</dcterms:created>
  <dcterms:modified xsi:type="dcterms:W3CDTF">2018-08-20T15:28:41Z</dcterms:modified>
  <cp:category/>
  <cp:version/>
  <cp:contentType/>
  <cp:contentStatus/>
</cp:coreProperties>
</file>